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yna Ivanchenko\Dropbox (HMS)\Sci Data Paper\Matlab part for Sci paper\Cells one by one combined data (step 5)\"/>
    </mc:Choice>
  </mc:AlternateContent>
  <bookViews>
    <workbookView xWindow="0" yWindow="0" windowWidth="18135" windowHeight="6930"/>
  </bookViews>
  <sheets>
    <sheet name="AVG" sheetId="7" r:id="rId1"/>
    <sheet name="Cell_1 Gold count" sheetId="2" r:id="rId2"/>
    <sheet name="Cell_2 Gold count" sheetId="3" r:id="rId3"/>
    <sheet name="Cell_3 Gold count" sheetId="4" r:id="rId4"/>
    <sheet name="Cell_4 Gold count" sheetId="5" r:id="rId5"/>
    <sheet name="Cell_5 Gold count" sheetId="6" r:id="rId6"/>
    <sheet name="Cell_6 Gold count" sheetId="1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1" l="1"/>
  <c r="F51" i="1"/>
  <c r="F50" i="1"/>
  <c r="F52" i="2"/>
  <c r="F51" i="2"/>
  <c r="F50" i="2"/>
  <c r="F52" i="3"/>
  <c r="F51" i="3"/>
  <c r="F50" i="3"/>
  <c r="F52" i="4"/>
  <c r="F51" i="4"/>
  <c r="F50" i="4"/>
  <c r="F52" i="5"/>
  <c r="F51" i="5"/>
  <c r="F50" i="5"/>
  <c r="E52" i="6"/>
  <c r="F52" i="6" s="1"/>
  <c r="E51" i="6"/>
  <c r="F51" i="6" s="1"/>
  <c r="E50" i="6"/>
  <c r="F50" i="6" s="1"/>
  <c r="Q38" i="6" l="1"/>
  <c r="L38" i="6"/>
  <c r="Q38" i="5"/>
  <c r="L38" i="5"/>
  <c r="Q38" i="4"/>
  <c r="L38" i="4"/>
  <c r="Q38" i="3"/>
  <c r="L38" i="3"/>
  <c r="Q38" i="2"/>
  <c r="L38" i="2"/>
  <c r="Y17" i="7"/>
  <c r="Z17" i="7"/>
  <c r="AA17" i="7"/>
  <c r="AB17" i="7"/>
  <c r="AC17" i="7"/>
  <c r="Y30" i="7"/>
  <c r="Z30" i="7"/>
  <c r="AA30" i="7"/>
  <c r="AB30" i="7"/>
  <c r="AC30" i="7"/>
  <c r="AC2" i="7"/>
  <c r="AB2" i="7"/>
  <c r="AA2" i="7"/>
  <c r="Z2" i="7"/>
  <c r="Y2" i="7"/>
  <c r="X2" i="7"/>
  <c r="N17" i="7"/>
  <c r="O17" i="7"/>
  <c r="P17" i="7"/>
  <c r="Q17" i="7"/>
  <c r="R17" i="7"/>
  <c r="N30" i="7"/>
  <c r="O30" i="7"/>
  <c r="P30" i="7"/>
  <c r="Q30" i="7"/>
  <c r="R30" i="7"/>
  <c r="R2" i="7"/>
  <c r="Q2" i="7"/>
  <c r="P2" i="7"/>
  <c r="O2" i="7"/>
  <c r="N2" i="7"/>
  <c r="M2" i="7"/>
  <c r="G17" i="7"/>
  <c r="G30" i="7"/>
  <c r="G2" i="7"/>
  <c r="F17" i="7"/>
  <c r="F30" i="7"/>
  <c r="F2" i="7"/>
  <c r="E17" i="7"/>
  <c r="E30" i="7"/>
  <c r="E2" i="7"/>
  <c r="D2" i="7"/>
  <c r="D17" i="7"/>
  <c r="D30" i="7"/>
  <c r="C2" i="7"/>
  <c r="C17" i="7"/>
  <c r="C30" i="7"/>
  <c r="M17" i="7"/>
  <c r="X17" i="7"/>
  <c r="M30" i="7"/>
  <c r="X30" i="7"/>
  <c r="B17" i="7"/>
  <c r="B30" i="7"/>
  <c r="B2" i="7"/>
  <c r="F47" i="6" l="1"/>
  <c r="E47" i="6"/>
  <c r="F46" i="6"/>
  <c r="E46" i="6"/>
  <c r="F45" i="6"/>
  <c r="E45" i="6"/>
  <c r="G42" i="6"/>
  <c r="F42" i="6"/>
  <c r="E42" i="6"/>
  <c r="C52" i="6" s="1"/>
  <c r="B57" i="6" s="1"/>
  <c r="G41" i="6"/>
  <c r="F41" i="6"/>
  <c r="E41" i="6"/>
  <c r="G40" i="6"/>
  <c r="F40" i="6"/>
  <c r="E40" i="6"/>
  <c r="K36" i="6"/>
  <c r="J36" i="6"/>
  <c r="I36" i="6"/>
  <c r="H36" i="6"/>
  <c r="K35" i="6"/>
  <c r="J35" i="6"/>
  <c r="I35" i="6"/>
  <c r="H35" i="6"/>
  <c r="K34" i="6"/>
  <c r="J34" i="6"/>
  <c r="I34" i="6"/>
  <c r="H34" i="6"/>
  <c r="K33" i="6"/>
  <c r="J33" i="6"/>
  <c r="I33" i="6"/>
  <c r="H33" i="6"/>
  <c r="K32" i="6"/>
  <c r="J32" i="6"/>
  <c r="I32" i="6"/>
  <c r="H32" i="6"/>
  <c r="K31" i="6"/>
  <c r="J31" i="6"/>
  <c r="I31" i="6"/>
  <c r="H31" i="6"/>
  <c r="K27" i="6"/>
  <c r="J27" i="6"/>
  <c r="I27" i="6"/>
  <c r="H27" i="6"/>
  <c r="K26" i="6"/>
  <c r="J26" i="6"/>
  <c r="I26" i="6"/>
  <c r="H26" i="6"/>
  <c r="K25" i="6"/>
  <c r="J25" i="6"/>
  <c r="I25" i="6"/>
  <c r="H25" i="6"/>
  <c r="K24" i="6"/>
  <c r="J24" i="6"/>
  <c r="I24" i="6"/>
  <c r="H24" i="6"/>
  <c r="K23" i="6"/>
  <c r="J23" i="6"/>
  <c r="I23" i="6"/>
  <c r="H23" i="6"/>
  <c r="K22" i="6"/>
  <c r="J22" i="6"/>
  <c r="I22" i="6"/>
  <c r="H22" i="6"/>
  <c r="K21" i="6"/>
  <c r="J21" i="6"/>
  <c r="I21" i="6"/>
  <c r="H21" i="6"/>
  <c r="K20" i="6"/>
  <c r="J20" i="6"/>
  <c r="I20" i="6"/>
  <c r="H20" i="6"/>
  <c r="K19" i="6"/>
  <c r="J19" i="6"/>
  <c r="I19" i="6"/>
  <c r="H19" i="6"/>
  <c r="K18" i="6"/>
  <c r="J18" i="6"/>
  <c r="I18" i="6"/>
  <c r="H18" i="6"/>
  <c r="K14" i="6"/>
  <c r="J14" i="6"/>
  <c r="I14" i="6"/>
  <c r="H14" i="6"/>
  <c r="K13" i="6"/>
  <c r="J13" i="6"/>
  <c r="I13" i="6"/>
  <c r="H13" i="6"/>
  <c r="K12" i="6"/>
  <c r="J12" i="6"/>
  <c r="I12" i="6"/>
  <c r="H12" i="6"/>
  <c r="K11" i="6"/>
  <c r="J11" i="6"/>
  <c r="I11" i="6"/>
  <c r="H11" i="6"/>
  <c r="K10" i="6"/>
  <c r="J10" i="6"/>
  <c r="I10" i="6"/>
  <c r="H10" i="6"/>
  <c r="K9" i="6"/>
  <c r="J9" i="6"/>
  <c r="I9" i="6"/>
  <c r="H9" i="6"/>
  <c r="K8" i="6"/>
  <c r="J8" i="6"/>
  <c r="I8" i="6"/>
  <c r="H8" i="6"/>
  <c r="K7" i="6"/>
  <c r="J7" i="6"/>
  <c r="I7" i="6"/>
  <c r="H7" i="6"/>
  <c r="K6" i="6"/>
  <c r="J6" i="6"/>
  <c r="I6" i="6"/>
  <c r="H6" i="6"/>
  <c r="K5" i="6"/>
  <c r="J5" i="6"/>
  <c r="I5" i="6"/>
  <c r="H5" i="6"/>
  <c r="K4" i="6"/>
  <c r="J4" i="6"/>
  <c r="I4" i="6"/>
  <c r="H4" i="6"/>
  <c r="K3" i="6"/>
  <c r="J3" i="6"/>
  <c r="I3" i="6"/>
  <c r="I38" i="6" s="1"/>
  <c r="H3" i="6"/>
  <c r="F47" i="5"/>
  <c r="E47" i="5"/>
  <c r="F46" i="5"/>
  <c r="E46" i="5"/>
  <c r="F45" i="5"/>
  <c r="E45" i="5"/>
  <c r="G42" i="5"/>
  <c r="F42" i="5"/>
  <c r="E42" i="5"/>
  <c r="G41" i="5"/>
  <c r="F41" i="5"/>
  <c r="E41" i="5"/>
  <c r="G40" i="5"/>
  <c r="F40" i="5"/>
  <c r="E40" i="5"/>
  <c r="K36" i="5"/>
  <c r="J36" i="5"/>
  <c r="I36" i="5"/>
  <c r="H36" i="5"/>
  <c r="K35" i="5"/>
  <c r="J35" i="5"/>
  <c r="I35" i="5"/>
  <c r="H35" i="5"/>
  <c r="K34" i="5"/>
  <c r="J34" i="5"/>
  <c r="I34" i="5"/>
  <c r="H34" i="5"/>
  <c r="K33" i="5"/>
  <c r="J33" i="5"/>
  <c r="I33" i="5"/>
  <c r="H33" i="5"/>
  <c r="K32" i="5"/>
  <c r="J32" i="5"/>
  <c r="I32" i="5"/>
  <c r="H32" i="5"/>
  <c r="K31" i="5"/>
  <c r="J31" i="5"/>
  <c r="I31" i="5"/>
  <c r="H31" i="5"/>
  <c r="K27" i="5"/>
  <c r="J27" i="5"/>
  <c r="I27" i="5"/>
  <c r="H27" i="5"/>
  <c r="K26" i="5"/>
  <c r="J26" i="5"/>
  <c r="I26" i="5"/>
  <c r="H26" i="5"/>
  <c r="K25" i="5"/>
  <c r="J25" i="5"/>
  <c r="I25" i="5"/>
  <c r="H25" i="5"/>
  <c r="K24" i="5"/>
  <c r="J24" i="5"/>
  <c r="I24" i="5"/>
  <c r="H24" i="5"/>
  <c r="K23" i="5"/>
  <c r="J23" i="5"/>
  <c r="I23" i="5"/>
  <c r="H23" i="5"/>
  <c r="K22" i="5"/>
  <c r="J22" i="5"/>
  <c r="I22" i="5"/>
  <c r="H22" i="5"/>
  <c r="K21" i="5"/>
  <c r="J21" i="5"/>
  <c r="I21" i="5"/>
  <c r="H21" i="5"/>
  <c r="K20" i="5"/>
  <c r="J20" i="5"/>
  <c r="I20" i="5"/>
  <c r="H20" i="5"/>
  <c r="K19" i="5"/>
  <c r="J19" i="5"/>
  <c r="I19" i="5"/>
  <c r="H19" i="5"/>
  <c r="K18" i="5"/>
  <c r="J18" i="5"/>
  <c r="I18" i="5"/>
  <c r="H18" i="5"/>
  <c r="K14" i="5"/>
  <c r="J14" i="5"/>
  <c r="I14" i="5"/>
  <c r="H14" i="5"/>
  <c r="K13" i="5"/>
  <c r="J13" i="5"/>
  <c r="I13" i="5"/>
  <c r="H13" i="5"/>
  <c r="K12" i="5"/>
  <c r="J12" i="5"/>
  <c r="I12" i="5"/>
  <c r="H12" i="5"/>
  <c r="K11" i="5"/>
  <c r="J11" i="5"/>
  <c r="I11" i="5"/>
  <c r="H11" i="5"/>
  <c r="K10" i="5"/>
  <c r="J10" i="5"/>
  <c r="I10" i="5"/>
  <c r="H10" i="5"/>
  <c r="K9" i="5"/>
  <c r="J9" i="5"/>
  <c r="I9" i="5"/>
  <c r="H9" i="5"/>
  <c r="K8" i="5"/>
  <c r="J8" i="5"/>
  <c r="I8" i="5"/>
  <c r="H8" i="5"/>
  <c r="K7" i="5"/>
  <c r="J7" i="5"/>
  <c r="I7" i="5"/>
  <c r="H7" i="5"/>
  <c r="K6" i="5"/>
  <c r="J6" i="5"/>
  <c r="I6" i="5"/>
  <c r="H6" i="5"/>
  <c r="K5" i="5"/>
  <c r="J5" i="5"/>
  <c r="I5" i="5"/>
  <c r="H5" i="5"/>
  <c r="K4" i="5"/>
  <c r="J4" i="5"/>
  <c r="I4" i="5"/>
  <c r="H4" i="5"/>
  <c r="K3" i="5"/>
  <c r="K38" i="5" s="1"/>
  <c r="J3" i="5"/>
  <c r="I3" i="5"/>
  <c r="H3" i="5"/>
  <c r="H38" i="5" s="1"/>
  <c r="F47" i="4"/>
  <c r="E47" i="4"/>
  <c r="F46" i="4"/>
  <c r="E46" i="4"/>
  <c r="F45" i="4"/>
  <c r="E45" i="4"/>
  <c r="G42" i="4"/>
  <c r="F42" i="4"/>
  <c r="E42" i="4"/>
  <c r="G41" i="4"/>
  <c r="F41" i="4"/>
  <c r="E41" i="4"/>
  <c r="G40" i="4"/>
  <c r="F40" i="4"/>
  <c r="E40" i="4"/>
  <c r="K36" i="4"/>
  <c r="J36" i="4"/>
  <c r="I36" i="4"/>
  <c r="H36" i="4"/>
  <c r="K35" i="4"/>
  <c r="J35" i="4"/>
  <c r="I35" i="4"/>
  <c r="H35" i="4"/>
  <c r="K34" i="4"/>
  <c r="J34" i="4"/>
  <c r="I34" i="4"/>
  <c r="H34" i="4"/>
  <c r="K33" i="4"/>
  <c r="J33" i="4"/>
  <c r="I33" i="4"/>
  <c r="H33" i="4"/>
  <c r="K32" i="4"/>
  <c r="J32" i="4"/>
  <c r="I32" i="4"/>
  <c r="H32" i="4"/>
  <c r="K31" i="4"/>
  <c r="J31" i="4"/>
  <c r="I31" i="4"/>
  <c r="H31" i="4"/>
  <c r="K27" i="4"/>
  <c r="J27" i="4"/>
  <c r="I27" i="4"/>
  <c r="H27" i="4"/>
  <c r="K26" i="4"/>
  <c r="J26" i="4"/>
  <c r="I26" i="4"/>
  <c r="H26" i="4"/>
  <c r="K25" i="4"/>
  <c r="J25" i="4"/>
  <c r="I25" i="4"/>
  <c r="H25" i="4"/>
  <c r="K24" i="4"/>
  <c r="J24" i="4"/>
  <c r="I24" i="4"/>
  <c r="H24" i="4"/>
  <c r="K23" i="4"/>
  <c r="J23" i="4"/>
  <c r="I23" i="4"/>
  <c r="H23" i="4"/>
  <c r="K22" i="4"/>
  <c r="J22" i="4"/>
  <c r="I22" i="4"/>
  <c r="H22" i="4"/>
  <c r="K21" i="4"/>
  <c r="J21" i="4"/>
  <c r="I21" i="4"/>
  <c r="H21" i="4"/>
  <c r="K20" i="4"/>
  <c r="J20" i="4"/>
  <c r="I20" i="4"/>
  <c r="H20" i="4"/>
  <c r="K19" i="4"/>
  <c r="J19" i="4"/>
  <c r="I19" i="4"/>
  <c r="H19" i="4"/>
  <c r="K18" i="4"/>
  <c r="J18" i="4"/>
  <c r="I18" i="4"/>
  <c r="H18" i="4"/>
  <c r="K14" i="4"/>
  <c r="J14" i="4"/>
  <c r="I14" i="4"/>
  <c r="H14" i="4"/>
  <c r="K13" i="4"/>
  <c r="J13" i="4"/>
  <c r="I13" i="4"/>
  <c r="H13" i="4"/>
  <c r="K12" i="4"/>
  <c r="J12" i="4"/>
  <c r="I12" i="4"/>
  <c r="H12" i="4"/>
  <c r="K11" i="4"/>
  <c r="J11" i="4"/>
  <c r="I11" i="4"/>
  <c r="H11" i="4"/>
  <c r="K10" i="4"/>
  <c r="J10" i="4"/>
  <c r="I10" i="4"/>
  <c r="H10" i="4"/>
  <c r="K9" i="4"/>
  <c r="J9" i="4"/>
  <c r="I9" i="4"/>
  <c r="H9" i="4"/>
  <c r="K8" i="4"/>
  <c r="J8" i="4"/>
  <c r="I8" i="4"/>
  <c r="H8" i="4"/>
  <c r="K7" i="4"/>
  <c r="J7" i="4"/>
  <c r="I7" i="4"/>
  <c r="H7" i="4"/>
  <c r="K6" i="4"/>
  <c r="J6" i="4"/>
  <c r="I6" i="4"/>
  <c r="H6" i="4"/>
  <c r="K5" i="4"/>
  <c r="J5" i="4"/>
  <c r="I5" i="4"/>
  <c r="H5" i="4"/>
  <c r="K4" i="4"/>
  <c r="J4" i="4"/>
  <c r="I4" i="4"/>
  <c r="H4" i="4"/>
  <c r="K3" i="4"/>
  <c r="J3" i="4"/>
  <c r="J38" i="4" s="1"/>
  <c r="I3" i="4"/>
  <c r="H3" i="4"/>
  <c r="F47" i="3"/>
  <c r="E47" i="3"/>
  <c r="F46" i="3"/>
  <c r="E46" i="3"/>
  <c r="F45" i="3"/>
  <c r="E45" i="3"/>
  <c r="G42" i="3"/>
  <c r="F42" i="3"/>
  <c r="E42" i="3"/>
  <c r="G41" i="3"/>
  <c r="F41" i="3"/>
  <c r="E41" i="3"/>
  <c r="G40" i="3"/>
  <c r="F40" i="3"/>
  <c r="E40" i="3"/>
  <c r="K36" i="3"/>
  <c r="J36" i="3"/>
  <c r="I36" i="3"/>
  <c r="H36" i="3"/>
  <c r="K35" i="3"/>
  <c r="J35" i="3"/>
  <c r="I35" i="3"/>
  <c r="H35" i="3"/>
  <c r="K34" i="3"/>
  <c r="J34" i="3"/>
  <c r="I34" i="3"/>
  <c r="H34" i="3"/>
  <c r="K33" i="3"/>
  <c r="J33" i="3"/>
  <c r="I33" i="3"/>
  <c r="H33" i="3"/>
  <c r="K32" i="3"/>
  <c r="J32" i="3"/>
  <c r="I32" i="3"/>
  <c r="H32" i="3"/>
  <c r="K31" i="3"/>
  <c r="J31" i="3"/>
  <c r="I31" i="3"/>
  <c r="H31" i="3"/>
  <c r="K27" i="3"/>
  <c r="J27" i="3"/>
  <c r="I27" i="3"/>
  <c r="H27" i="3"/>
  <c r="K26" i="3"/>
  <c r="J26" i="3"/>
  <c r="I26" i="3"/>
  <c r="H26" i="3"/>
  <c r="K25" i="3"/>
  <c r="J25" i="3"/>
  <c r="I25" i="3"/>
  <c r="H25" i="3"/>
  <c r="K24" i="3"/>
  <c r="J24" i="3"/>
  <c r="I24" i="3"/>
  <c r="H24" i="3"/>
  <c r="K23" i="3"/>
  <c r="J23" i="3"/>
  <c r="I23" i="3"/>
  <c r="H23" i="3"/>
  <c r="K22" i="3"/>
  <c r="J22" i="3"/>
  <c r="I22" i="3"/>
  <c r="H22" i="3"/>
  <c r="K21" i="3"/>
  <c r="J21" i="3"/>
  <c r="I21" i="3"/>
  <c r="H21" i="3"/>
  <c r="K20" i="3"/>
  <c r="J20" i="3"/>
  <c r="I20" i="3"/>
  <c r="H20" i="3"/>
  <c r="K19" i="3"/>
  <c r="J19" i="3"/>
  <c r="I19" i="3"/>
  <c r="H19" i="3"/>
  <c r="K18" i="3"/>
  <c r="J18" i="3"/>
  <c r="I18" i="3"/>
  <c r="H18" i="3"/>
  <c r="K14" i="3"/>
  <c r="J14" i="3"/>
  <c r="I14" i="3"/>
  <c r="H14" i="3"/>
  <c r="K13" i="3"/>
  <c r="J13" i="3"/>
  <c r="I13" i="3"/>
  <c r="H13" i="3"/>
  <c r="K12" i="3"/>
  <c r="J12" i="3"/>
  <c r="I12" i="3"/>
  <c r="H12" i="3"/>
  <c r="K11" i="3"/>
  <c r="J11" i="3"/>
  <c r="I11" i="3"/>
  <c r="H11" i="3"/>
  <c r="K10" i="3"/>
  <c r="J10" i="3"/>
  <c r="I10" i="3"/>
  <c r="H10" i="3"/>
  <c r="K9" i="3"/>
  <c r="J9" i="3"/>
  <c r="I9" i="3"/>
  <c r="H9" i="3"/>
  <c r="K8" i="3"/>
  <c r="J8" i="3"/>
  <c r="I8" i="3"/>
  <c r="H8" i="3"/>
  <c r="K7" i="3"/>
  <c r="J7" i="3"/>
  <c r="I7" i="3"/>
  <c r="H7" i="3"/>
  <c r="K6" i="3"/>
  <c r="J6" i="3"/>
  <c r="I6" i="3"/>
  <c r="H6" i="3"/>
  <c r="K5" i="3"/>
  <c r="J5" i="3"/>
  <c r="I5" i="3"/>
  <c r="H5" i="3"/>
  <c r="K4" i="3"/>
  <c r="J4" i="3"/>
  <c r="I4" i="3"/>
  <c r="H4" i="3"/>
  <c r="K3" i="3"/>
  <c r="K38" i="3" s="1"/>
  <c r="J3" i="3"/>
  <c r="J38" i="3" s="1"/>
  <c r="I3" i="3"/>
  <c r="I38" i="3" s="1"/>
  <c r="H3" i="3"/>
  <c r="H38" i="6" l="1"/>
  <c r="H38" i="4"/>
  <c r="I38" i="5"/>
  <c r="J38" i="6"/>
  <c r="H38" i="3"/>
  <c r="I38" i="4"/>
  <c r="J38" i="5"/>
  <c r="K38" i="6"/>
  <c r="K38" i="4"/>
  <c r="D51" i="6"/>
  <c r="C56" i="6"/>
  <c r="C55" i="6"/>
  <c r="D50" i="6"/>
  <c r="D52" i="6"/>
  <c r="C57" i="6"/>
  <c r="D57" i="6" s="1"/>
  <c r="H41" i="5"/>
  <c r="C51" i="5"/>
  <c r="B56" i="5" s="1"/>
  <c r="H46" i="5"/>
  <c r="C56" i="5"/>
  <c r="D51" i="5"/>
  <c r="H40" i="5"/>
  <c r="C50" i="5"/>
  <c r="B55" i="5" s="1"/>
  <c r="H42" i="5"/>
  <c r="C52" i="5"/>
  <c r="B57" i="5" s="1"/>
  <c r="H45" i="5"/>
  <c r="D50" i="5"/>
  <c r="C55" i="5"/>
  <c r="H47" i="5"/>
  <c r="D52" i="5"/>
  <c r="C57" i="5"/>
  <c r="D57" i="5" s="1"/>
  <c r="H42" i="4"/>
  <c r="C52" i="4"/>
  <c r="B57" i="4" s="1"/>
  <c r="H47" i="4"/>
  <c r="C57" i="4"/>
  <c r="D52" i="4"/>
  <c r="H41" i="4"/>
  <c r="C51" i="4"/>
  <c r="B56" i="4" s="1"/>
  <c r="H46" i="4"/>
  <c r="D51" i="4"/>
  <c r="C56" i="4"/>
  <c r="H45" i="4"/>
  <c r="D50" i="4"/>
  <c r="C55" i="4"/>
  <c r="H40" i="4"/>
  <c r="C50" i="4"/>
  <c r="B55" i="4" s="1"/>
  <c r="C57" i="3"/>
  <c r="D52" i="3"/>
  <c r="H40" i="3"/>
  <c r="B50" i="3"/>
  <c r="F55" i="3" s="1"/>
  <c r="C50" i="3"/>
  <c r="B55" i="3" s="1"/>
  <c r="H42" i="3"/>
  <c r="C52" i="3"/>
  <c r="B57" i="3" s="1"/>
  <c r="D50" i="3"/>
  <c r="C55" i="3"/>
  <c r="D55" i="3" s="1"/>
  <c r="H41" i="3"/>
  <c r="C51" i="3"/>
  <c r="B56" i="3" s="1"/>
  <c r="C56" i="3"/>
  <c r="D51" i="3"/>
  <c r="H41" i="6"/>
  <c r="H40" i="6"/>
  <c r="C50" i="6"/>
  <c r="B55" i="6" s="1"/>
  <c r="C51" i="6"/>
  <c r="B56" i="6" s="1"/>
  <c r="H46" i="6"/>
  <c r="G46" i="6"/>
  <c r="H45" i="6"/>
  <c r="G45" i="6"/>
  <c r="B50" i="6" s="1"/>
  <c r="F55" i="6" s="1"/>
  <c r="H47" i="6"/>
  <c r="G47" i="6"/>
  <c r="G30" i="6" s="1"/>
  <c r="H42" i="6"/>
  <c r="G45" i="5"/>
  <c r="G2" i="5" s="1"/>
  <c r="G46" i="5"/>
  <c r="G17" i="5" s="1"/>
  <c r="G47" i="5"/>
  <c r="G30" i="5" s="1"/>
  <c r="G45" i="4"/>
  <c r="G2" i="4" s="1"/>
  <c r="G46" i="4"/>
  <c r="G17" i="4" s="1"/>
  <c r="G47" i="4"/>
  <c r="G30" i="4" s="1"/>
  <c r="H47" i="3"/>
  <c r="G47" i="3"/>
  <c r="G30" i="3" s="1"/>
  <c r="P31" i="3" s="1"/>
  <c r="H46" i="3"/>
  <c r="G46" i="3"/>
  <c r="G17" i="3" s="1"/>
  <c r="H45" i="3"/>
  <c r="G45" i="3"/>
  <c r="G2" i="3" s="1"/>
  <c r="N36" i="3"/>
  <c r="F47" i="2"/>
  <c r="E47" i="2"/>
  <c r="F46" i="2"/>
  <c r="E46" i="2"/>
  <c r="F45" i="2"/>
  <c r="E45" i="2"/>
  <c r="G42" i="2"/>
  <c r="F42" i="2"/>
  <c r="E42" i="2"/>
  <c r="G41" i="2"/>
  <c r="F41" i="2"/>
  <c r="E41" i="2"/>
  <c r="G40" i="2"/>
  <c r="F40" i="2"/>
  <c r="E40" i="2"/>
  <c r="K36" i="2"/>
  <c r="J36" i="2"/>
  <c r="I36" i="2"/>
  <c r="H36" i="2"/>
  <c r="K35" i="2"/>
  <c r="J35" i="2"/>
  <c r="I35" i="2"/>
  <c r="H35" i="2"/>
  <c r="K34" i="2"/>
  <c r="J34" i="2"/>
  <c r="I34" i="2"/>
  <c r="H34" i="2"/>
  <c r="K33" i="2"/>
  <c r="J33" i="2"/>
  <c r="I33" i="2"/>
  <c r="H33" i="2"/>
  <c r="K32" i="2"/>
  <c r="J32" i="2"/>
  <c r="I32" i="2"/>
  <c r="H32" i="2"/>
  <c r="K31" i="2"/>
  <c r="J31" i="2"/>
  <c r="I31" i="2"/>
  <c r="H31" i="2"/>
  <c r="K27" i="2"/>
  <c r="J27" i="2"/>
  <c r="I27" i="2"/>
  <c r="H27" i="2"/>
  <c r="K26" i="2"/>
  <c r="J26" i="2"/>
  <c r="I26" i="2"/>
  <c r="H26" i="2"/>
  <c r="K25" i="2"/>
  <c r="J25" i="2"/>
  <c r="I25" i="2"/>
  <c r="H25" i="2"/>
  <c r="K24" i="2"/>
  <c r="J24" i="2"/>
  <c r="I24" i="2"/>
  <c r="H24" i="2"/>
  <c r="K23" i="2"/>
  <c r="J23" i="2"/>
  <c r="I23" i="2"/>
  <c r="H23" i="2"/>
  <c r="K22" i="2"/>
  <c r="J22" i="2"/>
  <c r="I22" i="2"/>
  <c r="H22" i="2"/>
  <c r="K21" i="2"/>
  <c r="J21" i="2"/>
  <c r="I21" i="2"/>
  <c r="H21" i="2"/>
  <c r="K20" i="2"/>
  <c r="J20" i="2"/>
  <c r="I20" i="2"/>
  <c r="H20" i="2"/>
  <c r="K19" i="2"/>
  <c r="J19" i="2"/>
  <c r="I19" i="2"/>
  <c r="H19" i="2"/>
  <c r="K18" i="2"/>
  <c r="J18" i="2"/>
  <c r="I18" i="2"/>
  <c r="H18" i="2"/>
  <c r="K14" i="2"/>
  <c r="J14" i="2"/>
  <c r="I14" i="2"/>
  <c r="H14" i="2"/>
  <c r="K13" i="2"/>
  <c r="J13" i="2"/>
  <c r="I13" i="2"/>
  <c r="H13" i="2"/>
  <c r="K12" i="2"/>
  <c r="J12" i="2"/>
  <c r="I12" i="2"/>
  <c r="H12" i="2"/>
  <c r="K11" i="2"/>
  <c r="J11" i="2"/>
  <c r="I11" i="2"/>
  <c r="H11" i="2"/>
  <c r="K10" i="2"/>
  <c r="J10" i="2"/>
  <c r="I10" i="2"/>
  <c r="H10" i="2"/>
  <c r="K9" i="2"/>
  <c r="J9" i="2"/>
  <c r="I9" i="2"/>
  <c r="H9" i="2"/>
  <c r="K8" i="2"/>
  <c r="J8" i="2"/>
  <c r="I8" i="2"/>
  <c r="H8" i="2"/>
  <c r="K7" i="2"/>
  <c r="J7" i="2"/>
  <c r="I7" i="2"/>
  <c r="H7" i="2"/>
  <c r="K6" i="2"/>
  <c r="J6" i="2"/>
  <c r="I6" i="2"/>
  <c r="H6" i="2"/>
  <c r="K5" i="2"/>
  <c r="J5" i="2"/>
  <c r="I5" i="2"/>
  <c r="H5" i="2"/>
  <c r="K4" i="2"/>
  <c r="J4" i="2"/>
  <c r="I4" i="2"/>
  <c r="H4" i="2"/>
  <c r="K3" i="2"/>
  <c r="J3" i="2"/>
  <c r="J38" i="2" s="1"/>
  <c r="I3" i="2"/>
  <c r="H3" i="2"/>
  <c r="H38" i="2" s="1"/>
  <c r="N32" i="2" l="1"/>
  <c r="H47" i="2"/>
  <c r="D52" i="2"/>
  <c r="C57" i="2"/>
  <c r="H42" i="2"/>
  <c r="C52" i="2"/>
  <c r="B57" i="2" s="1"/>
  <c r="B51" i="4"/>
  <c r="F56" i="4" s="1"/>
  <c r="H40" i="2"/>
  <c r="C50" i="2"/>
  <c r="B55" i="2" s="1"/>
  <c r="I38" i="2"/>
  <c r="N31" i="2"/>
  <c r="H45" i="2"/>
  <c r="C55" i="2"/>
  <c r="D55" i="2" s="1"/>
  <c r="D50" i="2"/>
  <c r="D57" i="4"/>
  <c r="D56" i="5"/>
  <c r="D56" i="4"/>
  <c r="K38" i="2"/>
  <c r="H41" i="2"/>
  <c r="C51" i="2"/>
  <c r="B56" i="2" s="1"/>
  <c r="H46" i="2"/>
  <c r="C56" i="2"/>
  <c r="D51" i="2"/>
  <c r="B52" i="5"/>
  <c r="F57" i="5" s="1"/>
  <c r="D55" i="6"/>
  <c r="D56" i="6"/>
  <c r="D55" i="5"/>
  <c r="B51" i="5"/>
  <c r="F56" i="5" s="1"/>
  <c r="B50" i="5"/>
  <c r="F55" i="5" s="1"/>
  <c r="D55" i="4"/>
  <c r="B52" i="4"/>
  <c r="F57" i="4" s="1"/>
  <c r="B50" i="4"/>
  <c r="F55" i="4" s="1"/>
  <c r="M35" i="3"/>
  <c r="R35" i="3" s="1"/>
  <c r="D35" i="7" s="1"/>
  <c r="O33" i="3"/>
  <c r="S33" i="3" s="1"/>
  <c r="O33" i="7" s="1"/>
  <c r="B52" i="3"/>
  <c r="F57" i="3" s="1"/>
  <c r="M34" i="3"/>
  <c r="R34" i="3" s="1"/>
  <c r="D34" i="7" s="1"/>
  <c r="N32" i="3"/>
  <c r="O36" i="3"/>
  <c r="S36" i="3" s="1"/>
  <c r="O36" i="7" s="1"/>
  <c r="D56" i="3"/>
  <c r="M31" i="3"/>
  <c r="R31" i="3" s="1"/>
  <c r="D31" i="7" s="1"/>
  <c r="N35" i="3"/>
  <c r="B51" i="3"/>
  <c r="F56" i="3" s="1"/>
  <c r="D57" i="3"/>
  <c r="M33" i="6"/>
  <c r="R33" i="6" s="1"/>
  <c r="G33" i="7" s="1"/>
  <c r="M31" i="6"/>
  <c r="R31" i="6" s="1"/>
  <c r="G31" i="7" s="1"/>
  <c r="P34" i="6"/>
  <c r="B51" i="6"/>
  <c r="F56" i="6" s="1"/>
  <c r="N18" i="3"/>
  <c r="M26" i="3"/>
  <c r="R26" i="3" s="1"/>
  <c r="D26" i="7" s="1"/>
  <c r="M23" i="3"/>
  <c r="R23" i="3" s="1"/>
  <c r="D23" i="7" s="1"/>
  <c r="P24" i="3"/>
  <c r="M24" i="3"/>
  <c r="R24" i="3" s="1"/>
  <c r="D24" i="7" s="1"/>
  <c r="P25" i="3"/>
  <c r="P22" i="3"/>
  <c r="N24" i="3"/>
  <c r="M3" i="3"/>
  <c r="M13" i="3"/>
  <c r="R13" i="3" s="1"/>
  <c r="D13" i="7" s="1"/>
  <c r="O13" i="3"/>
  <c r="S13" i="3" s="1"/>
  <c r="O13" i="7" s="1"/>
  <c r="M10" i="3"/>
  <c r="R10" i="3" s="1"/>
  <c r="D10" i="7" s="1"/>
  <c r="P9" i="3"/>
  <c r="M6" i="3"/>
  <c r="R6" i="3" s="1"/>
  <c r="D6" i="7" s="1"/>
  <c r="M8" i="3"/>
  <c r="R8" i="3" s="1"/>
  <c r="D8" i="7" s="1"/>
  <c r="N8" i="3"/>
  <c r="P13" i="3"/>
  <c r="P5" i="3"/>
  <c r="M14" i="3"/>
  <c r="R14" i="3" s="1"/>
  <c r="D14" i="7" s="1"/>
  <c r="O8" i="3"/>
  <c r="S8" i="3" s="1"/>
  <c r="O8" i="7" s="1"/>
  <c r="P33" i="3"/>
  <c r="O35" i="3"/>
  <c r="S35" i="3" s="1"/>
  <c r="O35" i="7" s="1"/>
  <c r="N33" i="3"/>
  <c r="M33" i="3"/>
  <c r="R33" i="3" s="1"/>
  <c r="D33" i="7" s="1"/>
  <c r="P36" i="3"/>
  <c r="O34" i="6"/>
  <c r="S34" i="6" s="1"/>
  <c r="R34" i="7" s="1"/>
  <c r="M36" i="6"/>
  <c r="R36" i="6" s="1"/>
  <c r="G36" i="7" s="1"/>
  <c r="G17" i="6"/>
  <c r="M25" i="6" s="1"/>
  <c r="R25" i="6" s="1"/>
  <c r="G25" i="7" s="1"/>
  <c r="T36" i="3"/>
  <c r="Z36" i="7" s="1"/>
  <c r="P34" i="3"/>
  <c r="N31" i="3"/>
  <c r="T31" i="3" s="1"/>
  <c r="Z31" i="7" s="1"/>
  <c r="M36" i="3"/>
  <c r="R36" i="3" s="1"/>
  <c r="D36" i="7" s="1"/>
  <c r="M32" i="3"/>
  <c r="R32" i="3" s="1"/>
  <c r="D32" i="7" s="1"/>
  <c r="N35" i="6"/>
  <c r="O32" i="6"/>
  <c r="S32" i="6" s="1"/>
  <c r="R32" i="7" s="1"/>
  <c r="N31" i="6"/>
  <c r="G2" i="6"/>
  <c r="M7" i="6" s="1"/>
  <c r="R7" i="6" s="1"/>
  <c r="G7" i="7" s="1"/>
  <c r="M35" i="6"/>
  <c r="R35" i="6" s="1"/>
  <c r="G35" i="7" s="1"/>
  <c r="P35" i="6"/>
  <c r="B52" i="6"/>
  <c r="F57" i="6" s="1"/>
  <c r="P4" i="6"/>
  <c r="N32" i="6"/>
  <c r="N25" i="6"/>
  <c r="P33" i="6"/>
  <c r="M34" i="6"/>
  <c r="R34" i="6" s="1"/>
  <c r="G34" i="7" s="1"/>
  <c r="O35" i="6"/>
  <c r="S35" i="6" s="1"/>
  <c r="R35" i="7" s="1"/>
  <c r="M3" i="6"/>
  <c r="R3" i="6" s="1"/>
  <c r="P10" i="6"/>
  <c r="N34" i="6"/>
  <c r="T34" i="6" s="1"/>
  <c r="AC34" i="7" s="1"/>
  <c r="P36" i="6"/>
  <c r="N33" i="6"/>
  <c r="O33" i="6"/>
  <c r="S33" i="6" s="1"/>
  <c r="R33" i="7" s="1"/>
  <c r="O36" i="6"/>
  <c r="S36" i="6" s="1"/>
  <c r="R36" i="7" s="1"/>
  <c r="P31" i="6"/>
  <c r="M32" i="6"/>
  <c r="R32" i="6" s="1"/>
  <c r="G32" i="7" s="1"/>
  <c r="O31" i="6"/>
  <c r="S31" i="6" s="1"/>
  <c r="R31" i="7" s="1"/>
  <c r="M10" i="6"/>
  <c r="R10" i="6" s="1"/>
  <c r="G10" i="7" s="1"/>
  <c r="N36" i="6"/>
  <c r="N26" i="6"/>
  <c r="P32" i="6"/>
  <c r="M32" i="5"/>
  <c r="R32" i="5" s="1"/>
  <c r="F32" i="7" s="1"/>
  <c r="M36" i="5"/>
  <c r="R36" i="5" s="1"/>
  <c r="F36" i="7" s="1"/>
  <c r="N32" i="5"/>
  <c r="N36" i="5"/>
  <c r="O33" i="5"/>
  <c r="S33" i="5" s="1"/>
  <c r="Q33" i="7" s="1"/>
  <c r="N35" i="5"/>
  <c r="O36" i="5"/>
  <c r="S36" i="5" s="1"/>
  <c r="Q36" i="7" s="1"/>
  <c r="M33" i="5"/>
  <c r="R33" i="5" s="1"/>
  <c r="F33" i="7" s="1"/>
  <c r="P31" i="5"/>
  <c r="N33" i="5"/>
  <c r="P32" i="5"/>
  <c r="O34" i="5"/>
  <c r="S34" i="5" s="1"/>
  <c r="Q34" i="7" s="1"/>
  <c r="M35" i="5"/>
  <c r="R35" i="5" s="1"/>
  <c r="F35" i="7" s="1"/>
  <c r="O32" i="5"/>
  <c r="S32" i="5" s="1"/>
  <c r="Q32" i="7" s="1"/>
  <c r="P36" i="5"/>
  <c r="M34" i="5"/>
  <c r="R34" i="5" s="1"/>
  <c r="F34" i="7" s="1"/>
  <c r="P33" i="5"/>
  <c r="N34" i="5"/>
  <c r="P34" i="5"/>
  <c r="O31" i="5"/>
  <c r="S31" i="5" s="1"/>
  <c r="Q31" i="7" s="1"/>
  <c r="O35" i="5"/>
  <c r="S35" i="5" s="1"/>
  <c r="Q35" i="7" s="1"/>
  <c r="M31" i="5"/>
  <c r="R31" i="5" s="1"/>
  <c r="F31" i="7" s="1"/>
  <c r="P35" i="5"/>
  <c r="N31" i="5"/>
  <c r="P22" i="5"/>
  <c r="M21" i="5"/>
  <c r="R21" i="5" s="1"/>
  <c r="F21" i="7" s="1"/>
  <c r="M25" i="5"/>
  <c r="R25" i="5" s="1"/>
  <c r="F25" i="7" s="1"/>
  <c r="P26" i="5"/>
  <c r="M20" i="5"/>
  <c r="R20" i="5" s="1"/>
  <c r="F20" i="7" s="1"/>
  <c r="N21" i="5"/>
  <c r="N25" i="5"/>
  <c r="P27" i="5"/>
  <c r="O18" i="5"/>
  <c r="S18" i="5" s="1"/>
  <c r="Q18" i="7" s="1"/>
  <c r="O22" i="5"/>
  <c r="S22" i="5" s="1"/>
  <c r="Q22" i="7" s="1"/>
  <c r="O26" i="5"/>
  <c r="S26" i="5" s="1"/>
  <c r="Q26" i="7" s="1"/>
  <c r="M18" i="5"/>
  <c r="R18" i="5" s="1"/>
  <c r="F18" i="7" s="1"/>
  <c r="M19" i="5"/>
  <c r="R19" i="5" s="1"/>
  <c r="F19" i="7" s="1"/>
  <c r="P25" i="5"/>
  <c r="M22" i="5"/>
  <c r="R22" i="5" s="1"/>
  <c r="F22" i="7" s="1"/>
  <c r="M26" i="5"/>
  <c r="R26" i="5" s="1"/>
  <c r="F26" i="7" s="1"/>
  <c r="N18" i="5"/>
  <c r="N22" i="5"/>
  <c r="N26" i="5"/>
  <c r="P18" i="5"/>
  <c r="O19" i="5"/>
  <c r="S19" i="5" s="1"/>
  <c r="Q19" i="7" s="1"/>
  <c r="O23" i="5"/>
  <c r="S23" i="5" s="1"/>
  <c r="Q23" i="7" s="1"/>
  <c r="O27" i="5"/>
  <c r="S27" i="5" s="1"/>
  <c r="Q27" i="7" s="1"/>
  <c r="M24" i="5"/>
  <c r="R24" i="5" s="1"/>
  <c r="F24" i="7" s="1"/>
  <c r="P23" i="5"/>
  <c r="N24" i="5"/>
  <c r="O21" i="5"/>
  <c r="S21" i="5" s="1"/>
  <c r="Q21" i="7" s="1"/>
  <c r="M23" i="5"/>
  <c r="R23" i="5" s="1"/>
  <c r="F23" i="7" s="1"/>
  <c r="M27" i="5"/>
  <c r="R27" i="5" s="1"/>
  <c r="F27" i="7" s="1"/>
  <c r="P20" i="5"/>
  <c r="N19" i="5"/>
  <c r="N23" i="5"/>
  <c r="N27" i="5"/>
  <c r="P21" i="5"/>
  <c r="O20" i="5"/>
  <c r="S20" i="5" s="1"/>
  <c r="Q20" i="7" s="1"/>
  <c r="O24" i="5"/>
  <c r="S24" i="5" s="1"/>
  <c r="Q24" i="7" s="1"/>
  <c r="P19" i="5"/>
  <c r="N20" i="5"/>
  <c r="T20" i="5" s="1"/>
  <c r="AB20" i="7" s="1"/>
  <c r="P24" i="5"/>
  <c r="O25" i="5"/>
  <c r="S25" i="5" s="1"/>
  <c r="Q25" i="7" s="1"/>
  <c r="P5" i="5"/>
  <c r="M10" i="5"/>
  <c r="R10" i="5" s="1"/>
  <c r="F10" i="7" s="1"/>
  <c r="P11" i="5"/>
  <c r="M3" i="5"/>
  <c r="N6" i="5"/>
  <c r="N10" i="5"/>
  <c r="N14" i="5"/>
  <c r="P13" i="5"/>
  <c r="M6" i="5"/>
  <c r="R6" i="5" s="1"/>
  <c r="F6" i="7" s="1"/>
  <c r="O3" i="5"/>
  <c r="O7" i="5"/>
  <c r="S7" i="5" s="1"/>
  <c r="Q7" i="7" s="1"/>
  <c r="O11" i="5"/>
  <c r="S11" i="5" s="1"/>
  <c r="Q11" i="7" s="1"/>
  <c r="N9" i="5"/>
  <c r="O14" i="5"/>
  <c r="S14" i="5" s="1"/>
  <c r="Q14" i="7" s="1"/>
  <c r="P8" i="5"/>
  <c r="M13" i="5"/>
  <c r="R13" i="5" s="1"/>
  <c r="F13" i="7" s="1"/>
  <c r="P3" i="5"/>
  <c r="P14" i="5"/>
  <c r="M7" i="5"/>
  <c r="R7" i="5" s="1"/>
  <c r="F7" i="7" s="1"/>
  <c r="N3" i="5"/>
  <c r="N7" i="5"/>
  <c r="N11" i="5"/>
  <c r="P4" i="5"/>
  <c r="M8" i="5"/>
  <c r="R8" i="5" s="1"/>
  <c r="F8" i="7" s="1"/>
  <c r="O4" i="5"/>
  <c r="S4" i="5" s="1"/>
  <c r="Q4" i="7" s="1"/>
  <c r="O8" i="5"/>
  <c r="S8" i="5" s="1"/>
  <c r="Q8" i="7" s="1"/>
  <c r="O12" i="5"/>
  <c r="S12" i="5" s="1"/>
  <c r="Q12" i="7" s="1"/>
  <c r="M5" i="5"/>
  <c r="R5" i="5" s="1"/>
  <c r="F5" i="7" s="1"/>
  <c r="M11" i="5"/>
  <c r="R11" i="5" s="1"/>
  <c r="F11" i="7" s="1"/>
  <c r="N13" i="5"/>
  <c r="P10" i="5"/>
  <c r="O6" i="5"/>
  <c r="S6" i="5" s="1"/>
  <c r="Q6" i="7" s="1"/>
  <c r="P12" i="5"/>
  <c r="M14" i="5"/>
  <c r="R14" i="5" s="1"/>
  <c r="F14" i="7" s="1"/>
  <c r="P6" i="5"/>
  <c r="M9" i="5"/>
  <c r="R9" i="5" s="1"/>
  <c r="F9" i="7" s="1"/>
  <c r="N4" i="5"/>
  <c r="N8" i="5"/>
  <c r="N12" i="5"/>
  <c r="T12" i="5" s="1"/>
  <c r="AB12" i="7" s="1"/>
  <c r="P7" i="5"/>
  <c r="M12" i="5"/>
  <c r="R12" i="5" s="1"/>
  <c r="F12" i="7" s="1"/>
  <c r="O5" i="5"/>
  <c r="S5" i="5" s="1"/>
  <c r="Q5" i="7" s="1"/>
  <c r="O9" i="5"/>
  <c r="S9" i="5" s="1"/>
  <c r="Q9" i="7" s="1"/>
  <c r="O13" i="5"/>
  <c r="S13" i="5" s="1"/>
  <c r="Q13" i="7" s="1"/>
  <c r="P9" i="5"/>
  <c r="N5" i="5"/>
  <c r="M4" i="5"/>
  <c r="R4" i="5" s="1"/>
  <c r="F4" i="7" s="1"/>
  <c r="O10" i="5"/>
  <c r="S10" i="5" s="1"/>
  <c r="Q10" i="7" s="1"/>
  <c r="N34" i="4"/>
  <c r="M33" i="4"/>
  <c r="R33" i="4" s="1"/>
  <c r="E33" i="7" s="1"/>
  <c r="P34" i="4"/>
  <c r="N35" i="4"/>
  <c r="O31" i="4"/>
  <c r="S31" i="4" s="1"/>
  <c r="P31" i="7" s="1"/>
  <c r="O35" i="4"/>
  <c r="S35" i="4" s="1"/>
  <c r="P35" i="7" s="1"/>
  <c r="N33" i="4"/>
  <c r="M34" i="4"/>
  <c r="R34" i="4" s="1"/>
  <c r="E34" i="7" s="1"/>
  <c r="P31" i="4"/>
  <c r="P35" i="4"/>
  <c r="N31" i="4"/>
  <c r="N36" i="4"/>
  <c r="O32" i="4"/>
  <c r="S32" i="4" s="1"/>
  <c r="P32" i="7" s="1"/>
  <c r="O36" i="4"/>
  <c r="S36" i="4" s="1"/>
  <c r="P36" i="7" s="1"/>
  <c r="M32" i="4"/>
  <c r="R32" i="4" s="1"/>
  <c r="E32" i="7" s="1"/>
  <c r="M31" i="4"/>
  <c r="R31" i="4" s="1"/>
  <c r="E31" i="7" s="1"/>
  <c r="M35" i="4"/>
  <c r="R35" i="4" s="1"/>
  <c r="E35" i="7" s="1"/>
  <c r="P32" i="4"/>
  <c r="P36" i="4"/>
  <c r="N32" i="4"/>
  <c r="T32" i="4" s="1"/>
  <c r="AA32" i="7" s="1"/>
  <c r="O33" i="4"/>
  <c r="S33" i="4" s="1"/>
  <c r="P33" i="7" s="1"/>
  <c r="M36" i="4"/>
  <c r="R36" i="4" s="1"/>
  <c r="E36" i="7" s="1"/>
  <c r="P33" i="4"/>
  <c r="O34" i="4"/>
  <c r="S34" i="4" s="1"/>
  <c r="P34" i="7" s="1"/>
  <c r="P24" i="4"/>
  <c r="M18" i="4"/>
  <c r="R18" i="4" s="1"/>
  <c r="E18" i="7" s="1"/>
  <c r="M22" i="4"/>
  <c r="R22" i="4" s="1"/>
  <c r="E22" i="7" s="1"/>
  <c r="M26" i="4"/>
  <c r="R26" i="4" s="1"/>
  <c r="E26" i="7" s="1"/>
  <c r="P18" i="4"/>
  <c r="P27" i="4"/>
  <c r="N19" i="4"/>
  <c r="N23" i="4"/>
  <c r="N27" i="4"/>
  <c r="O20" i="4"/>
  <c r="S20" i="4" s="1"/>
  <c r="P20" i="7" s="1"/>
  <c r="O24" i="4"/>
  <c r="S24" i="4" s="1"/>
  <c r="P24" i="7" s="1"/>
  <c r="N18" i="4"/>
  <c r="O23" i="4"/>
  <c r="S23" i="4" s="1"/>
  <c r="P23" i="7" s="1"/>
  <c r="P20" i="4"/>
  <c r="M19" i="4"/>
  <c r="R19" i="4" s="1"/>
  <c r="E19" i="7" s="1"/>
  <c r="M23" i="4"/>
  <c r="R23" i="4" s="1"/>
  <c r="E23" i="7" s="1"/>
  <c r="M27" i="4"/>
  <c r="R27" i="4" s="1"/>
  <c r="E27" i="7" s="1"/>
  <c r="P21" i="4"/>
  <c r="N20" i="4"/>
  <c r="N24" i="4"/>
  <c r="P19" i="4"/>
  <c r="O21" i="4"/>
  <c r="S21" i="4" s="1"/>
  <c r="P21" i="7" s="1"/>
  <c r="O25" i="4"/>
  <c r="S25" i="4" s="1"/>
  <c r="P25" i="7" s="1"/>
  <c r="P26" i="4"/>
  <c r="M21" i="4"/>
  <c r="R21" i="4" s="1"/>
  <c r="E21" i="7" s="1"/>
  <c r="P25" i="4"/>
  <c r="N22" i="4"/>
  <c r="O27" i="4"/>
  <c r="S27" i="4" s="1"/>
  <c r="P27" i="7" s="1"/>
  <c r="P22" i="4"/>
  <c r="M20" i="4"/>
  <c r="R20" i="4" s="1"/>
  <c r="E20" i="7" s="1"/>
  <c r="M24" i="4"/>
  <c r="R24" i="4" s="1"/>
  <c r="E24" i="7" s="1"/>
  <c r="P23" i="4"/>
  <c r="N21" i="4"/>
  <c r="N25" i="4"/>
  <c r="T25" i="4" s="1"/>
  <c r="AA25" i="7" s="1"/>
  <c r="O18" i="4"/>
  <c r="S18" i="4" s="1"/>
  <c r="P18" i="7" s="1"/>
  <c r="O22" i="4"/>
  <c r="S22" i="4" s="1"/>
  <c r="P22" i="7" s="1"/>
  <c r="O26" i="4"/>
  <c r="S26" i="4" s="1"/>
  <c r="P26" i="7" s="1"/>
  <c r="M25" i="4"/>
  <c r="R25" i="4" s="1"/>
  <c r="E25" i="7" s="1"/>
  <c r="N26" i="4"/>
  <c r="O19" i="4"/>
  <c r="S19" i="4" s="1"/>
  <c r="P19" i="7" s="1"/>
  <c r="P4" i="4"/>
  <c r="P14" i="4"/>
  <c r="M3" i="4"/>
  <c r="M7" i="4"/>
  <c r="R7" i="4" s="1"/>
  <c r="E7" i="7" s="1"/>
  <c r="M11" i="4"/>
  <c r="R11" i="4" s="1"/>
  <c r="E11" i="7" s="1"/>
  <c r="P5" i="4"/>
  <c r="N4" i="4"/>
  <c r="T4" i="4" s="1"/>
  <c r="AA4" i="7" s="1"/>
  <c r="N8" i="4"/>
  <c r="N12" i="4"/>
  <c r="P11" i="4"/>
  <c r="O5" i="4"/>
  <c r="S5" i="4" s="1"/>
  <c r="P5" i="7" s="1"/>
  <c r="O9" i="4"/>
  <c r="S9" i="4" s="1"/>
  <c r="P9" i="7" s="1"/>
  <c r="O13" i="4"/>
  <c r="S13" i="4" s="1"/>
  <c r="P13" i="7" s="1"/>
  <c r="M6" i="4"/>
  <c r="R6" i="4" s="1"/>
  <c r="E6" i="7" s="1"/>
  <c r="P13" i="4"/>
  <c r="N3" i="4"/>
  <c r="O8" i="4"/>
  <c r="S8" i="4" s="1"/>
  <c r="P8" i="7" s="1"/>
  <c r="P7" i="4"/>
  <c r="M4" i="4"/>
  <c r="R4" i="4" s="1"/>
  <c r="E4" i="7" s="1"/>
  <c r="M8" i="4"/>
  <c r="R8" i="4" s="1"/>
  <c r="E8" i="7" s="1"/>
  <c r="M12" i="4"/>
  <c r="R12" i="4" s="1"/>
  <c r="E12" i="7" s="1"/>
  <c r="P8" i="4"/>
  <c r="N5" i="4"/>
  <c r="N9" i="4"/>
  <c r="N13" i="4"/>
  <c r="O6" i="4"/>
  <c r="S6" i="4" s="1"/>
  <c r="P6" i="7" s="1"/>
  <c r="O10" i="4"/>
  <c r="S10" i="4" s="1"/>
  <c r="P10" i="7" s="1"/>
  <c r="O14" i="4"/>
  <c r="S14" i="4" s="1"/>
  <c r="P14" i="7" s="1"/>
  <c r="M10" i="4"/>
  <c r="R10" i="4" s="1"/>
  <c r="E10" i="7" s="1"/>
  <c r="N7" i="4"/>
  <c r="T7" i="4" s="1"/>
  <c r="AA7" i="7" s="1"/>
  <c r="O4" i="4"/>
  <c r="S4" i="4" s="1"/>
  <c r="P4" i="7" s="1"/>
  <c r="O12" i="4"/>
  <c r="S12" i="4" s="1"/>
  <c r="P12" i="7" s="1"/>
  <c r="P9" i="4"/>
  <c r="M5" i="4"/>
  <c r="R5" i="4" s="1"/>
  <c r="E5" i="7" s="1"/>
  <c r="M9" i="4"/>
  <c r="R9" i="4" s="1"/>
  <c r="E9" i="7" s="1"/>
  <c r="M13" i="4"/>
  <c r="R13" i="4" s="1"/>
  <c r="E13" i="7" s="1"/>
  <c r="P10" i="4"/>
  <c r="N6" i="4"/>
  <c r="N10" i="4"/>
  <c r="T10" i="4" s="1"/>
  <c r="AA10" i="7" s="1"/>
  <c r="N14" i="4"/>
  <c r="P3" i="4"/>
  <c r="O3" i="4"/>
  <c r="O7" i="4"/>
  <c r="S7" i="4" s="1"/>
  <c r="P7" i="7" s="1"/>
  <c r="O11" i="4"/>
  <c r="S11" i="4" s="1"/>
  <c r="P11" i="7" s="1"/>
  <c r="P12" i="4"/>
  <c r="M14" i="4"/>
  <c r="R14" i="4" s="1"/>
  <c r="E14" i="7" s="1"/>
  <c r="N11" i="4"/>
  <c r="P6" i="4"/>
  <c r="O26" i="3"/>
  <c r="S26" i="3" s="1"/>
  <c r="O26" i="7" s="1"/>
  <c r="P19" i="3"/>
  <c r="O27" i="3"/>
  <c r="S27" i="3" s="1"/>
  <c r="O27" i="7" s="1"/>
  <c r="N26" i="3"/>
  <c r="P20" i="3"/>
  <c r="O19" i="3"/>
  <c r="S19" i="3" s="1"/>
  <c r="O19" i="7" s="1"/>
  <c r="P18" i="3"/>
  <c r="P23" i="3"/>
  <c r="O22" i="3"/>
  <c r="S22" i="3" s="1"/>
  <c r="O22" i="7" s="1"/>
  <c r="O18" i="3"/>
  <c r="S18" i="3" s="1"/>
  <c r="O18" i="7" s="1"/>
  <c r="O21" i="3"/>
  <c r="S21" i="3" s="1"/>
  <c r="O21" i="7" s="1"/>
  <c r="O24" i="3"/>
  <c r="S24" i="3" s="1"/>
  <c r="O24" i="7" s="1"/>
  <c r="N27" i="3"/>
  <c r="O14" i="3"/>
  <c r="S14" i="3" s="1"/>
  <c r="O14" i="7" s="1"/>
  <c r="P7" i="3"/>
  <c r="N14" i="3"/>
  <c r="O10" i="3"/>
  <c r="S10" i="3" s="1"/>
  <c r="O10" i="7" s="1"/>
  <c r="O7" i="3"/>
  <c r="S7" i="3" s="1"/>
  <c r="O7" i="7" s="1"/>
  <c r="P6" i="3"/>
  <c r="P3" i="3"/>
  <c r="P12" i="3"/>
  <c r="N10" i="3"/>
  <c r="O6" i="3"/>
  <c r="S6" i="3" s="1"/>
  <c r="O6" i="7" s="1"/>
  <c r="O3" i="3"/>
  <c r="O11" i="3"/>
  <c r="S11" i="3" s="1"/>
  <c r="O11" i="7" s="1"/>
  <c r="P10" i="3"/>
  <c r="P4" i="3"/>
  <c r="O9" i="3"/>
  <c r="S9" i="3" s="1"/>
  <c r="O9" i="7" s="1"/>
  <c r="N25" i="3"/>
  <c r="T25" i="3" s="1"/>
  <c r="Z25" i="7" s="1"/>
  <c r="N13" i="3"/>
  <c r="T13" i="3" s="1"/>
  <c r="Z13" i="7" s="1"/>
  <c r="N6" i="3"/>
  <c r="T6" i="3" s="1"/>
  <c r="Z6" i="7" s="1"/>
  <c r="M21" i="3"/>
  <c r="R21" i="3" s="1"/>
  <c r="D21" i="7" s="1"/>
  <c r="M12" i="3"/>
  <c r="R12" i="3" s="1"/>
  <c r="D12" i="7" s="1"/>
  <c r="M7" i="3"/>
  <c r="R7" i="3" s="1"/>
  <c r="D7" i="7" s="1"/>
  <c r="P14" i="3"/>
  <c r="M22" i="3"/>
  <c r="R22" i="3" s="1"/>
  <c r="D22" i="7" s="1"/>
  <c r="N11" i="3"/>
  <c r="N20" i="3"/>
  <c r="N7" i="3"/>
  <c r="T7" i="3" s="1"/>
  <c r="Z7" i="7" s="1"/>
  <c r="N23" i="3"/>
  <c r="T23" i="3" s="1"/>
  <c r="Z23" i="7" s="1"/>
  <c r="N3" i="3"/>
  <c r="P21" i="3"/>
  <c r="O5" i="3"/>
  <c r="S5" i="3" s="1"/>
  <c r="O5" i="7" s="1"/>
  <c r="N22" i="3"/>
  <c r="T22" i="3" s="1"/>
  <c r="Z22" i="7" s="1"/>
  <c r="N12" i="3"/>
  <c r="N5" i="3"/>
  <c r="M20" i="3"/>
  <c r="R20" i="3" s="1"/>
  <c r="D20" i="7" s="1"/>
  <c r="M11" i="3"/>
  <c r="R11" i="3" s="1"/>
  <c r="D11" i="7" s="1"/>
  <c r="M5" i="3"/>
  <c r="R5" i="3" s="1"/>
  <c r="D5" i="7" s="1"/>
  <c r="P11" i="3"/>
  <c r="O25" i="3"/>
  <c r="S25" i="3" s="1"/>
  <c r="O25" i="7" s="1"/>
  <c r="M18" i="3"/>
  <c r="R18" i="3" s="1"/>
  <c r="D18" i="7" s="1"/>
  <c r="O4" i="3"/>
  <c r="S4" i="3" s="1"/>
  <c r="O4" i="7" s="1"/>
  <c r="M27" i="3"/>
  <c r="R27" i="3" s="1"/>
  <c r="D27" i="7" s="1"/>
  <c r="N19" i="3"/>
  <c r="P26" i="3"/>
  <c r="O12" i="3"/>
  <c r="S12" i="3" s="1"/>
  <c r="O12" i="7" s="1"/>
  <c r="P32" i="3"/>
  <c r="T32" i="3" s="1"/>
  <c r="Z32" i="7" s="1"/>
  <c r="O31" i="3"/>
  <c r="S31" i="3" s="1"/>
  <c r="O31" i="7" s="1"/>
  <c r="P35" i="3"/>
  <c r="T35" i="3" s="1"/>
  <c r="Z35" i="7" s="1"/>
  <c r="O34" i="3"/>
  <c r="S34" i="3" s="1"/>
  <c r="O34" i="7" s="1"/>
  <c r="O32" i="3"/>
  <c r="S32" i="3" s="1"/>
  <c r="O32" i="7" s="1"/>
  <c r="O20" i="3"/>
  <c r="S20" i="3" s="1"/>
  <c r="O20" i="7" s="1"/>
  <c r="O23" i="3"/>
  <c r="S23" i="3" s="1"/>
  <c r="O23" i="7" s="1"/>
  <c r="N34" i="3"/>
  <c r="T34" i="3" s="1"/>
  <c r="Z34" i="7" s="1"/>
  <c r="N21" i="3"/>
  <c r="T21" i="3" s="1"/>
  <c r="Z21" i="7" s="1"/>
  <c r="N9" i="3"/>
  <c r="N4" i="3"/>
  <c r="M25" i="3"/>
  <c r="R25" i="3" s="1"/>
  <c r="D25" i="7" s="1"/>
  <c r="M19" i="3"/>
  <c r="R19" i="3" s="1"/>
  <c r="D19" i="7" s="1"/>
  <c r="M9" i="3"/>
  <c r="R9" i="3" s="1"/>
  <c r="D9" i="7" s="1"/>
  <c r="M4" i="3"/>
  <c r="R4" i="3" s="1"/>
  <c r="D4" i="7" s="1"/>
  <c r="P27" i="3"/>
  <c r="P8" i="3"/>
  <c r="G45" i="2"/>
  <c r="G2" i="2" s="1"/>
  <c r="P14" i="2" s="1"/>
  <c r="G46" i="2"/>
  <c r="G17" i="2" s="1"/>
  <c r="N18" i="2" s="1"/>
  <c r="G47" i="2"/>
  <c r="G30" i="2" s="1"/>
  <c r="P31" i="2" s="1"/>
  <c r="T4" i="5" l="1"/>
  <c r="AB4" i="7" s="1"/>
  <c r="N9" i="6"/>
  <c r="M5" i="6"/>
  <c r="R5" i="6" s="1"/>
  <c r="G5" i="7" s="1"/>
  <c r="M6" i="6"/>
  <c r="R6" i="6" s="1"/>
  <c r="G6" i="7" s="1"/>
  <c r="N8" i="6"/>
  <c r="O11" i="6"/>
  <c r="S11" i="6" s="1"/>
  <c r="R11" i="7" s="1"/>
  <c r="M13" i="6"/>
  <c r="R13" i="6" s="1"/>
  <c r="G13" i="7" s="1"/>
  <c r="O8" i="6"/>
  <c r="S8" i="6" s="1"/>
  <c r="R8" i="7" s="1"/>
  <c r="N7" i="6"/>
  <c r="B51" i="2"/>
  <c r="F56" i="2" s="1"/>
  <c r="N5" i="6"/>
  <c r="T31" i="4"/>
  <c r="AA31" i="7" s="1"/>
  <c r="O5" i="6"/>
  <c r="S5" i="6" s="1"/>
  <c r="R5" i="7" s="1"/>
  <c r="N4" i="6"/>
  <c r="N11" i="6"/>
  <c r="T11" i="6" s="1"/>
  <c r="AC11" i="7" s="1"/>
  <c r="N6" i="6"/>
  <c r="N14" i="6"/>
  <c r="M12" i="6"/>
  <c r="R12" i="6" s="1"/>
  <c r="G12" i="7" s="1"/>
  <c r="B52" i="2"/>
  <c r="F57" i="2" s="1"/>
  <c r="M11" i="6"/>
  <c r="R11" i="6" s="1"/>
  <c r="G11" i="7" s="1"/>
  <c r="O14" i="6"/>
  <c r="S14" i="6" s="1"/>
  <c r="R14" i="7" s="1"/>
  <c r="N10" i="6"/>
  <c r="T10" i="6" s="1"/>
  <c r="AC10" i="7" s="1"/>
  <c r="P3" i="6"/>
  <c r="T3" i="6" s="1"/>
  <c r="P8" i="6"/>
  <c r="O9" i="6"/>
  <c r="S9" i="6" s="1"/>
  <c r="R9" i="7" s="1"/>
  <c r="P9" i="6"/>
  <c r="P5" i="6"/>
  <c r="N3" i="2"/>
  <c r="O3" i="6"/>
  <c r="O12" i="6"/>
  <c r="S12" i="6" s="1"/>
  <c r="R12" i="7" s="1"/>
  <c r="P7" i="6"/>
  <c r="T7" i="6" s="1"/>
  <c r="AC7" i="7" s="1"/>
  <c r="P11" i="6"/>
  <c r="O10" i="6"/>
  <c r="S10" i="6" s="1"/>
  <c r="R10" i="7" s="1"/>
  <c r="P6" i="6"/>
  <c r="N3" i="6"/>
  <c r="T24" i="3"/>
  <c r="Z24" i="7" s="1"/>
  <c r="D57" i="2"/>
  <c r="P12" i="6"/>
  <c r="T14" i="4"/>
  <c r="AA14" i="7" s="1"/>
  <c r="M4" i="6"/>
  <c r="R4" i="6" s="1"/>
  <c r="G4" i="7" s="1"/>
  <c r="P13" i="6"/>
  <c r="O6" i="6"/>
  <c r="S6" i="6" s="1"/>
  <c r="R6" i="7" s="1"/>
  <c r="T33" i="6"/>
  <c r="AC33" i="7" s="1"/>
  <c r="N12" i="6"/>
  <c r="T12" i="6" s="1"/>
  <c r="AC12" i="7" s="1"/>
  <c r="O7" i="6"/>
  <c r="S7" i="6" s="1"/>
  <c r="R7" i="7" s="1"/>
  <c r="M14" i="6"/>
  <c r="R14" i="6" s="1"/>
  <c r="G14" i="7" s="1"/>
  <c r="D56" i="2"/>
  <c r="M9" i="6"/>
  <c r="R9" i="6" s="1"/>
  <c r="G9" i="7" s="1"/>
  <c r="N13" i="6"/>
  <c r="O13" i="6"/>
  <c r="S13" i="6" s="1"/>
  <c r="R13" i="7" s="1"/>
  <c r="P14" i="6"/>
  <c r="O4" i="6"/>
  <c r="S4" i="6" s="1"/>
  <c r="R4" i="7" s="1"/>
  <c r="M8" i="6"/>
  <c r="R8" i="6" s="1"/>
  <c r="G8" i="7" s="1"/>
  <c r="B50" i="2"/>
  <c r="F55" i="2" s="1"/>
  <c r="T31" i="6"/>
  <c r="AC31" i="7" s="1"/>
  <c r="T11" i="3"/>
  <c r="Z11" i="7" s="1"/>
  <c r="T33" i="3"/>
  <c r="Z33" i="7" s="1"/>
  <c r="T9" i="3"/>
  <c r="Z9" i="7" s="1"/>
  <c r="T18" i="3"/>
  <c r="Z18" i="7" s="1"/>
  <c r="P27" i="6"/>
  <c r="O27" i="6"/>
  <c r="S27" i="6" s="1"/>
  <c r="R27" i="7" s="1"/>
  <c r="N24" i="6"/>
  <c r="O23" i="6"/>
  <c r="S23" i="6" s="1"/>
  <c r="R23" i="7" s="1"/>
  <c r="P23" i="6"/>
  <c r="N22" i="6"/>
  <c r="N24" i="2"/>
  <c r="N27" i="2"/>
  <c r="O24" i="2"/>
  <c r="S24" i="2" s="1"/>
  <c r="N24" i="7" s="1"/>
  <c r="P18" i="2"/>
  <c r="P26" i="2"/>
  <c r="N23" i="2"/>
  <c r="M23" i="2"/>
  <c r="R23" i="2" s="1"/>
  <c r="C23" i="7" s="1"/>
  <c r="N22" i="2"/>
  <c r="P22" i="2"/>
  <c r="O21" i="2"/>
  <c r="S21" i="2" s="1"/>
  <c r="N21" i="7" s="1"/>
  <c r="M19" i="2"/>
  <c r="R19" i="2" s="1"/>
  <c r="C19" i="7" s="1"/>
  <c r="M27" i="2"/>
  <c r="R27" i="2" s="1"/>
  <c r="C27" i="7" s="1"/>
  <c r="M34" i="2"/>
  <c r="R34" i="2" s="1"/>
  <c r="C34" i="7" s="1"/>
  <c r="P34" i="2"/>
  <c r="O35" i="2"/>
  <c r="S35" i="2" s="1"/>
  <c r="N35" i="7" s="1"/>
  <c r="N34" i="2"/>
  <c r="N38" i="3"/>
  <c r="T27" i="3"/>
  <c r="Z27" i="7" s="1"/>
  <c r="P38" i="4"/>
  <c r="R3" i="4"/>
  <c r="M38" i="4"/>
  <c r="T22" i="4"/>
  <c r="AA22" i="7" s="1"/>
  <c r="T19" i="4"/>
  <c r="AA19" i="7" s="1"/>
  <c r="P38" i="5"/>
  <c r="T19" i="5"/>
  <c r="AB19" i="7" s="1"/>
  <c r="T35" i="6"/>
  <c r="AC35" i="7" s="1"/>
  <c r="M19" i="6"/>
  <c r="R19" i="6" s="1"/>
  <c r="G19" i="7" s="1"/>
  <c r="O19" i="6"/>
  <c r="S19" i="6" s="1"/>
  <c r="R19" i="7" s="1"/>
  <c r="M20" i="6"/>
  <c r="R20" i="6" s="1"/>
  <c r="G20" i="7" s="1"/>
  <c r="O26" i="6"/>
  <c r="S26" i="6" s="1"/>
  <c r="R26" i="7" s="1"/>
  <c r="O22" i="6"/>
  <c r="S22" i="6" s="1"/>
  <c r="R22" i="7" s="1"/>
  <c r="O24" i="6"/>
  <c r="S24" i="6" s="1"/>
  <c r="R24" i="7" s="1"/>
  <c r="N27" i="6"/>
  <c r="T27" i="6" s="1"/>
  <c r="AC27" i="7" s="1"/>
  <c r="M24" i="6"/>
  <c r="R24" i="6" s="1"/>
  <c r="G24" i="7" s="1"/>
  <c r="N19" i="6"/>
  <c r="N21" i="6"/>
  <c r="N23" i="6"/>
  <c r="T23" i="6" s="1"/>
  <c r="AC23" i="7" s="1"/>
  <c r="M26" i="6"/>
  <c r="R26" i="6" s="1"/>
  <c r="G26" i="7" s="1"/>
  <c r="N18" i="6"/>
  <c r="P21" i="6"/>
  <c r="M27" i="6"/>
  <c r="R27" i="6" s="1"/>
  <c r="G27" i="7" s="1"/>
  <c r="P20" i="6"/>
  <c r="M23" i="6"/>
  <c r="R23" i="6" s="1"/>
  <c r="G23" i="7" s="1"/>
  <c r="P26" i="6"/>
  <c r="T26" i="6" s="1"/>
  <c r="AC26" i="7" s="1"/>
  <c r="O21" i="6"/>
  <c r="S21" i="6" s="1"/>
  <c r="R21" i="7" s="1"/>
  <c r="P25" i="6"/>
  <c r="T25" i="6" s="1"/>
  <c r="AC25" i="7" s="1"/>
  <c r="M18" i="6"/>
  <c r="R18" i="6" s="1"/>
  <c r="G18" i="7" s="1"/>
  <c r="O20" i="6"/>
  <c r="S20" i="6" s="1"/>
  <c r="R20" i="7" s="1"/>
  <c r="P22" i="6"/>
  <c r="T22" i="6" s="1"/>
  <c r="AC22" i="7" s="1"/>
  <c r="O25" i="6"/>
  <c r="S25" i="6" s="1"/>
  <c r="R25" i="7" s="1"/>
  <c r="M33" i="2"/>
  <c r="R33" i="2" s="1"/>
  <c r="C33" i="7" s="1"/>
  <c r="O32" i="2"/>
  <c r="S32" i="2" s="1"/>
  <c r="N32" i="7" s="1"/>
  <c r="T8" i="3"/>
  <c r="Z8" i="7" s="1"/>
  <c r="T4" i="3"/>
  <c r="Z4" i="7" s="1"/>
  <c r="T5" i="3"/>
  <c r="Z5" i="7" s="1"/>
  <c r="S3" i="3"/>
  <c r="O38" i="3"/>
  <c r="P38" i="3"/>
  <c r="T14" i="3"/>
  <c r="Z14" i="7" s="1"/>
  <c r="S3" i="4"/>
  <c r="O38" i="4"/>
  <c r="T9" i="4"/>
  <c r="AA9" i="7" s="1"/>
  <c r="T3" i="4"/>
  <c r="N38" i="4"/>
  <c r="T8" i="4"/>
  <c r="AA8" i="7" s="1"/>
  <c r="T24" i="4"/>
  <c r="AA24" i="7" s="1"/>
  <c r="T18" i="4"/>
  <c r="AA18" i="7" s="1"/>
  <c r="T36" i="4"/>
  <c r="AA36" i="7" s="1"/>
  <c r="T35" i="4"/>
  <c r="AA35" i="7" s="1"/>
  <c r="T5" i="5"/>
  <c r="AB5" i="7" s="1"/>
  <c r="T8" i="5"/>
  <c r="AB8" i="7" s="1"/>
  <c r="T11" i="5"/>
  <c r="AB11" i="7" s="1"/>
  <c r="T3" i="5"/>
  <c r="N38" i="5"/>
  <c r="S3" i="5"/>
  <c r="O38" i="5"/>
  <c r="T10" i="5"/>
  <c r="AB10" i="7" s="1"/>
  <c r="R3" i="5"/>
  <c r="M38" i="5"/>
  <c r="T23" i="5"/>
  <c r="AB23" i="7" s="1"/>
  <c r="T24" i="5"/>
  <c r="AB24" i="7" s="1"/>
  <c r="T22" i="5"/>
  <c r="AB22" i="7" s="1"/>
  <c r="T31" i="5"/>
  <c r="AB31" i="7" s="1"/>
  <c r="T34" i="5"/>
  <c r="AB34" i="7" s="1"/>
  <c r="T33" i="5"/>
  <c r="AB33" i="7" s="1"/>
  <c r="T36" i="5"/>
  <c r="AB36" i="7" s="1"/>
  <c r="M21" i="6"/>
  <c r="R21" i="6" s="1"/>
  <c r="G21" i="7" s="1"/>
  <c r="T9" i="6"/>
  <c r="AC9" i="7" s="1"/>
  <c r="M22" i="6"/>
  <c r="R22" i="6" s="1"/>
  <c r="G22" i="7" s="1"/>
  <c r="T36" i="6"/>
  <c r="AC36" i="7" s="1"/>
  <c r="T4" i="6"/>
  <c r="AC4" i="7" s="1"/>
  <c r="O18" i="6"/>
  <c r="S18" i="6" s="1"/>
  <c r="R18" i="7" s="1"/>
  <c r="P24" i="6"/>
  <c r="T24" i="6" s="1"/>
  <c r="AC24" i="7" s="1"/>
  <c r="P18" i="6"/>
  <c r="T18" i="6" s="1"/>
  <c r="AC18" i="7" s="1"/>
  <c r="S3" i="6"/>
  <c r="T5" i="6"/>
  <c r="AC5" i="7" s="1"/>
  <c r="P19" i="6"/>
  <c r="N20" i="6"/>
  <c r="T20" i="6" s="1"/>
  <c r="AC20" i="7" s="1"/>
  <c r="R3" i="3"/>
  <c r="M38" i="3"/>
  <c r="T32" i="6"/>
  <c r="AC32" i="7" s="1"/>
  <c r="T6" i="6"/>
  <c r="AC6" i="7" s="1"/>
  <c r="T14" i="6"/>
  <c r="AC14" i="7" s="1"/>
  <c r="T13" i="6"/>
  <c r="AC13" i="7" s="1"/>
  <c r="T14" i="5"/>
  <c r="AB14" i="7" s="1"/>
  <c r="T26" i="5"/>
  <c r="AB26" i="7" s="1"/>
  <c r="T25" i="5"/>
  <c r="AB25" i="7" s="1"/>
  <c r="T32" i="5"/>
  <c r="AB32" i="7" s="1"/>
  <c r="T13" i="5"/>
  <c r="AB13" i="7" s="1"/>
  <c r="T21" i="5"/>
  <c r="AB21" i="7" s="1"/>
  <c r="T35" i="5"/>
  <c r="AB35" i="7" s="1"/>
  <c r="T7" i="5"/>
  <c r="AB7" i="7" s="1"/>
  <c r="T9" i="5"/>
  <c r="AB9" i="7" s="1"/>
  <c r="T6" i="5"/>
  <c r="AB6" i="7" s="1"/>
  <c r="T27" i="5"/>
  <c r="AB27" i="7" s="1"/>
  <c r="T18" i="5"/>
  <c r="AB18" i="7" s="1"/>
  <c r="T23" i="4"/>
  <c r="AA23" i="7" s="1"/>
  <c r="T11" i="4"/>
  <c r="AA11" i="7" s="1"/>
  <c r="T5" i="4"/>
  <c r="AA5" i="7" s="1"/>
  <c r="T26" i="4"/>
  <c r="AA26" i="7" s="1"/>
  <c r="T20" i="4"/>
  <c r="AA20" i="7" s="1"/>
  <c r="T33" i="4"/>
  <c r="AA33" i="7" s="1"/>
  <c r="T6" i="4"/>
  <c r="AA6" i="7" s="1"/>
  <c r="T13" i="4"/>
  <c r="AA13" i="7" s="1"/>
  <c r="T12" i="4"/>
  <c r="AA12" i="7" s="1"/>
  <c r="T21" i="4"/>
  <c r="AA21" i="7" s="1"/>
  <c r="T27" i="4"/>
  <c r="AA27" i="7" s="1"/>
  <c r="T34" i="4"/>
  <c r="AA34" i="7" s="1"/>
  <c r="T19" i="3"/>
  <c r="Z19" i="7" s="1"/>
  <c r="T26" i="3"/>
  <c r="Z26" i="7" s="1"/>
  <c r="T12" i="3"/>
  <c r="Z12" i="7" s="1"/>
  <c r="T3" i="3"/>
  <c r="T20" i="3"/>
  <c r="Z20" i="7" s="1"/>
  <c r="T10" i="3"/>
  <c r="Z10" i="7" s="1"/>
  <c r="M8" i="2"/>
  <c r="R8" i="2" s="1"/>
  <c r="C8" i="7" s="1"/>
  <c r="P4" i="2"/>
  <c r="O10" i="2"/>
  <c r="S10" i="2" s="1"/>
  <c r="N10" i="7" s="1"/>
  <c r="T34" i="2"/>
  <c r="Y34" i="7" s="1"/>
  <c r="N11" i="2"/>
  <c r="M18" i="2"/>
  <c r="R18" i="2" s="1"/>
  <c r="C18" i="7" s="1"/>
  <c r="M7" i="2"/>
  <c r="R7" i="2" s="1"/>
  <c r="C7" i="7" s="1"/>
  <c r="O27" i="2"/>
  <c r="S27" i="2" s="1"/>
  <c r="N27" i="7" s="1"/>
  <c r="M36" i="2"/>
  <c r="R36" i="2" s="1"/>
  <c r="C36" i="7" s="1"/>
  <c r="M32" i="2"/>
  <c r="R32" i="2" s="1"/>
  <c r="C32" i="7" s="1"/>
  <c r="M25" i="2"/>
  <c r="R25" i="2" s="1"/>
  <c r="C25" i="7" s="1"/>
  <c r="M21" i="2"/>
  <c r="R21" i="2" s="1"/>
  <c r="C21" i="7" s="1"/>
  <c r="M14" i="2"/>
  <c r="R14" i="2" s="1"/>
  <c r="C14" i="7" s="1"/>
  <c r="M10" i="2"/>
  <c r="R10" i="2" s="1"/>
  <c r="C10" i="7" s="1"/>
  <c r="M6" i="2"/>
  <c r="R6" i="2" s="1"/>
  <c r="C6" i="7" s="1"/>
  <c r="P8" i="2"/>
  <c r="O36" i="2"/>
  <c r="S36" i="2" s="1"/>
  <c r="N36" i="7" s="1"/>
  <c r="O25" i="2"/>
  <c r="S25" i="2" s="1"/>
  <c r="N25" i="7" s="1"/>
  <c r="O14" i="2"/>
  <c r="S14" i="2" s="1"/>
  <c r="N14" i="7" s="1"/>
  <c r="O6" i="2"/>
  <c r="S6" i="2" s="1"/>
  <c r="N6" i="7" s="1"/>
  <c r="N19" i="2"/>
  <c r="N8" i="2"/>
  <c r="T8" i="2" s="1"/>
  <c r="Y8" i="7" s="1"/>
  <c r="P36" i="2"/>
  <c r="P32" i="2"/>
  <c r="P24" i="2"/>
  <c r="P20" i="2"/>
  <c r="P12" i="2"/>
  <c r="P7" i="2"/>
  <c r="O31" i="2"/>
  <c r="S31" i="2" s="1"/>
  <c r="N31" i="7" s="1"/>
  <c r="O20" i="2"/>
  <c r="S20" i="2" s="1"/>
  <c r="N20" i="7" s="1"/>
  <c r="O9" i="2"/>
  <c r="S9" i="2" s="1"/>
  <c r="N9" i="7" s="1"/>
  <c r="N36" i="2"/>
  <c r="N25" i="2"/>
  <c r="T18" i="2"/>
  <c r="Y18" i="7" s="1"/>
  <c r="N7" i="2"/>
  <c r="T7" i="2" s="1"/>
  <c r="Y7" i="7" s="1"/>
  <c r="M12" i="2"/>
  <c r="R12" i="2" s="1"/>
  <c r="C12" i="7" s="1"/>
  <c r="M4" i="2"/>
  <c r="R4" i="2" s="1"/>
  <c r="C4" i="7" s="1"/>
  <c r="N12" i="2"/>
  <c r="T12" i="2" s="1"/>
  <c r="Y12" i="7" s="1"/>
  <c r="N4" i="2"/>
  <c r="T4" i="2" s="1"/>
  <c r="Y4" i="7" s="1"/>
  <c r="P10" i="2"/>
  <c r="O13" i="2"/>
  <c r="S13" i="2" s="1"/>
  <c r="N13" i="7" s="1"/>
  <c r="O5" i="2"/>
  <c r="S5" i="2" s="1"/>
  <c r="N5" i="7" s="1"/>
  <c r="T22" i="2"/>
  <c r="Y22" i="7" s="1"/>
  <c r="M26" i="2"/>
  <c r="R26" i="2" s="1"/>
  <c r="C26" i="7" s="1"/>
  <c r="M22" i="2"/>
  <c r="R22" i="2" s="1"/>
  <c r="C22" i="7" s="1"/>
  <c r="M11" i="2"/>
  <c r="R11" i="2" s="1"/>
  <c r="C11" i="7" s="1"/>
  <c r="M3" i="2"/>
  <c r="P3" i="2"/>
  <c r="O19" i="2"/>
  <c r="S19" i="2" s="1"/>
  <c r="N19" i="7" s="1"/>
  <c r="O8" i="2"/>
  <c r="S8" i="2" s="1"/>
  <c r="N8" i="7" s="1"/>
  <c r="N21" i="2"/>
  <c r="N10" i="2"/>
  <c r="T10" i="2" s="1"/>
  <c r="Y10" i="7" s="1"/>
  <c r="P33" i="2"/>
  <c r="P25" i="2"/>
  <c r="P21" i="2"/>
  <c r="P13" i="2"/>
  <c r="P9" i="2"/>
  <c r="O33" i="2"/>
  <c r="S33" i="2" s="1"/>
  <c r="N33" i="7" s="1"/>
  <c r="O22" i="2"/>
  <c r="S22" i="2" s="1"/>
  <c r="N22" i="7" s="1"/>
  <c r="O11" i="2"/>
  <c r="S11" i="2" s="1"/>
  <c r="N11" i="7" s="1"/>
  <c r="O3" i="2"/>
  <c r="N33" i="2"/>
  <c r="T33" i="2" s="1"/>
  <c r="Y33" i="7" s="1"/>
  <c r="N26" i="2"/>
  <c r="N20" i="2"/>
  <c r="N9" i="2"/>
  <c r="T9" i="2" s="1"/>
  <c r="Y9" i="7" s="1"/>
  <c r="M35" i="2"/>
  <c r="R35" i="2" s="1"/>
  <c r="C35" i="7" s="1"/>
  <c r="M31" i="2"/>
  <c r="R31" i="2" s="1"/>
  <c r="C31" i="7" s="1"/>
  <c r="M24" i="2"/>
  <c r="R24" i="2" s="1"/>
  <c r="C24" i="7" s="1"/>
  <c r="M20" i="2"/>
  <c r="R20" i="2" s="1"/>
  <c r="C20" i="7" s="1"/>
  <c r="M13" i="2"/>
  <c r="R13" i="2" s="1"/>
  <c r="C13" i="7" s="1"/>
  <c r="M9" i="2"/>
  <c r="R9" i="2" s="1"/>
  <c r="C9" i="7" s="1"/>
  <c r="M5" i="2"/>
  <c r="R5" i="2" s="1"/>
  <c r="C5" i="7" s="1"/>
  <c r="P6" i="2"/>
  <c r="O34" i="2"/>
  <c r="S34" i="2" s="1"/>
  <c r="N34" i="7" s="1"/>
  <c r="O23" i="2"/>
  <c r="S23" i="2" s="1"/>
  <c r="N23" i="7" s="1"/>
  <c r="O12" i="2"/>
  <c r="S12" i="2" s="1"/>
  <c r="N12" i="7" s="1"/>
  <c r="O4" i="2"/>
  <c r="S4" i="2" s="1"/>
  <c r="N4" i="7" s="1"/>
  <c r="N14" i="2"/>
  <c r="T14" i="2" s="1"/>
  <c r="Y14" i="7" s="1"/>
  <c r="N6" i="2"/>
  <c r="P35" i="2"/>
  <c r="P27" i="2"/>
  <c r="T27" i="2" s="1"/>
  <c r="Y27" i="7" s="1"/>
  <c r="P23" i="2"/>
  <c r="T23" i="2" s="1"/>
  <c r="Y23" i="7" s="1"/>
  <c r="P19" i="2"/>
  <c r="P11" i="2"/>
  <c r="P5" i="2"/>
  <c r="O26" i="2"/>
  <c r="S26" i="2" s="1"/>
  <c r="N26" i="7" s="1"/>
  <c r="O18" i="2"/>
  <c r="S18" i="2" s="1"/>
  <c r="N18" i="7" s="1"/>
  <c r="O7" i="2"/>
  <c r="S7" i="2" s="1"/>
  <c r="N7" i="7" s="1"/>
  <c r="N35" i="2"/>
  <c r="T31" i="2"/>
  <c r="Y31" i="7" s="1"/>
  <c r="N13" i="2"/>
  <c r="N5" i="2"/>
  <c r="T6" i="2" l="1"/>
  <c r="Y6" i="7" s="1"/>
  <c r="T36" i="2"/>
  <c r="Y36" i="7" s="1"/>
  <c r="T8" i="6"/>
  <c r="AC8" i="7" s="1"/>
  <c r="O38" i="6"/>
  <c r="N38" i="2"/>
  <c r="R3" i="2"/>
  <c r="M38" i="2"/>
  <c r="T25" i="2"/>
  <c r="Y25" i="7" s="1"/>
  <c r="T38" i="3"/>
  <c r="Z39" i="7" s="1"/>
  <c r="Z3" i="7"/>
  <c r="Z38" i="7" s="1"/>
  <c r="AC3" i="7"/>
  <c r="R38" i="6"/>
  <c r="G39" i="7" s="1"/>
  <c r="G3" i="7"/>
  <c r="R38" i="5"/>
  <c r="F39" i="7" s="1"/>
  <c r="F3" i="7"/>
  <c r="F38" i="7" s="1"/>
  <c r="S38" i="4"/>
  <c r="P39" i="7" s="1"/>
  <c r="P3" i="7"/>
  <c r="P38" i="7" s="1"/>
  <c r="S38" i="3"/>
  <c r="O39" i="7" s="1"/>
  <c r="O3" i="7"/>
  <c r="O38" i="7" s="1"/>
  <c r="T21" i="6"/>
  <c r="AC21" i="7" s="1"/>
  <c r="T13" i="2"/>
  <c r="Y13" i="7" s="1"/>
  <c r="T35" i="2"/>
  <c r="Y35" i="7" s="1"/>
  <c r="T26" i="2"/>
  <c r="Y26" i="7" s="1"/>
  <c r="S3" i="2"/>
  <c r="O38" i="2"/>
  <c r="P38" i="2"/>
  <c r="T32" i="2"/>
  <c r="Y32" i="7" s="1"/>
  <c r="T24" i="2"/>
  <c r="Y24" i="7" s="1"/>
  <c r="T11" i="2"/>
  <c r="Y11" i="7" s="1"/>
  <c r="R38" i="3"/>
  <c r="D39" i="7" s="1"/>
  <c r="D3" i="7"/>
  <c r="D38" i="7" s="1"/>
  <c r="N38" i="6"/>
  <c r="M38" i="6"/>
  <c r="P38" i="6"/>
  <c r="S38" i="6"/>
  <c r="R39" i="7" s="1"/>
  <c r="R3" i="7"/>
  <c r="S38" i="5"/>
  <c r="Q39" i="7" s="1"/>
  <c r="Q3" i="7"/>
  <c r="Q38" i="7" s="1"/>
  <c r="T38" i="5"/>
  <c r="AB39" i="7" s="1"/>
  <c r="AB3" i="7"/>
  <c r="AB38" i="7" s="1"/>
  <c r="T38" i="4"/>
  <c r="AA39" i="7" s="1"/>
  <c r="AA3" i="7"/>
  <c r="AA38" i="7" s="1"/>
  <c r="T19" i="6"/>
  <c r="AC19" i="7" s="1"/>
  <c r="R38" i="4"/>
  <c r="E39" i="7" s="1"/>
  <c r="E3" i="7"/>
  <c r="E38" i="7" s="1"/>
  <c r="T21" i="2"/>
  <c r="Y21" i="7" s="1"/>
  <c r="T19" i="2"/>
  <c r="Y19" i="7" s="1"/>
  <c r="T5" i="2"/>
  <c r="Y5" i="7" s="1"/>
  <c r="T20" i="2"/>
  <c r="Y20" i="7" s="1"/>
  <c r="T3" i="2"/>
  <c r="R38" i="7" l="1"/>
  <c r="G38" i="7"/>
  <c r="T38" i="2"/>
  <c r="Y39" i="7" s="1"/>
  <c r="Y3" i="7"/>
  <c r="Y38" i="7" s="1"/>
  <c r="S38" i="2"/>
  <c r="N39" i="7" s="1"/>
  <c r="N3" i="7"/>
  <c r="N38" i="7" s="1"/>
  <c r="T38" i="6"/>
  <c r="AC39" i="7" s="1"/>
  <c r="AC38" i="7"/>
  <c r="R38" i="2"/>
  <c r="C39" i="7" s="1"/>
  <c r="C3" i="7"/>
  <c r="C38" i="7" s="1"/>
  <c r="E45" i="1"/>
  <c r="E40" i="1"/>
  <c r="E47" i="1"/>
  <c r="H45" i="1" l="1"/>
  <c r="C55" i="1"/>
  <c r="D50" i="1"/>
  <c r="H40" i="1"/>
  <c r="C50" i="1"/>
  <c r="B55" i="1" s="1"/>
  <c r="H47" i="1"/>
  <c r="C57" i="1"/>
  <c r="D52" i="1"/>
  <c r="F47" i="1"/>
  <c r="F46" i="1"/>
  <c r="F45" i="1"/>
  <c r="G47" i="1"/>
  <c r="E46" i="1"/>
  <c r="G45" i="1"/>
  <c r="G2" i="1" s="1"/>
  <c r="F42" i="1"/>
  <c r="F41" i="1"/>
  <c r="F40" i="1"/>
  <c r="E41" i="1"/>
  <c r="E42" i="1"/>
  <c r="G42" i="1"/>
  <c r="G41" i="1"/>
  <c r="G40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27" i="1"/>
  <c r="J27" i="1"/>
  <c r="I27" i="1"/>
  <c r="H27" i="1"/>
  <c r="K26" i="1"/>
  <c r="J26" i="1"/>
  <c r="I26" i="1"/>
  <c r="H26" i="1"/>
  <c r="K25" i="1"/>
  <c r="J25" i="1"/>
  <c r="I25" i="1"/>
  <c r="H25" i="1"/>
  <c r="K24" i="1"/>
  <c r="J24" i="1"/>
  <c r="I24" i="1"/>
  <c r="H24" i="1"/>
  <c r="K23" i="1"/>
  <c r="J23" i="1"/>
  <c r="I23" i="1"/>
  <c r="H23" i="1"/>
  <c r="K22" i="1"/>
  <c r="J22" i="1"/>
  <c r="I22" i="1"/>
  <c r="H22" i="1"/>
  <c r="K21" i="1"/>
  <c r="J21" i="1"/>
  <c r="I21" i="1"/>
  <c r="H21" i="1"/>
  <c r="K20" i="1"/>
  <c r="J20" i="1"/>
  <c r="I20" i="1"/>
  <c r="H20" i="1"/>
  <c r="K19" i="1"/>
  <c r="J19" i="1"/>
  <c r="I19" i="1"/>
  <c r="H19" i="1"/>
  <c r="K18" i="1"/>
  <c r="J18" i="1"/>
  <c r="I18" i="1"/>
  <c r="H18" i="1"/>
  <c r="I4" i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I12" i="1"/>
  <c r="J12" i="1"/>
  <c r="K12" i="1"/>
  <c r="I13" i="1"/>
  <c r="J13" i="1"/>
  <c r="K13" i="1"/>
  <c r="I14" i="1"/>
  <c r="J14" i="1"/>
  <c r="K14" i="1"/>
  <c r="H5" i="1"/>
  <c r="H6" i="1"/>
  <c r="H7" i="1"/>
  <c r="H8" i="1"/>
  <c r="H9" i="1"/>
  <c r="H10" i="1"/>
  <c r="H11" i="1"/>
  <c r="H12" i="1"/>
  <c r="H13" i="1"/>
  <c r="H14" i="1"/>
  <c r="H4" i="1"/>
  <c r="I3" i="1"/>
  <c r="J3" i="1"/>
  <c r="K3" i="1"/>
  <c r="H3" i="1"/>
  <c r="K38" i="1" l="1"/>
  <c r="I38" i="1"/>
  <c r="B50" i="1"/>
  <c r="F55" i="1" s="1"/>
  <c r="D55" i="1"/>
  <c r="H42" i="1"/>
  <c r="C52" i="1"/>
  <c r="B57" i="1" s="1"/>
  <c r="D57" i="1" s="1"/>
  <c r="B52" i="1"/>
  <c r="F57" i="1" s="1"/>
  <c r="C51" i="1"/>
  <c r="B56" i="1" s="1"/>
  <c r="C56" i="1"/>
  <c r="D51" i="1"/>
  <c r="H38" i="1"/>
  <c r="J38" i="1"/>
  <c r="H41" i="1"/>
  <c r="G46" i="1"/>
  <c r="G17" i="1" s="1"/>
  <c r="H46" i="1"/>
  <c r="M8" i="1"/>
  <c r="R8" i="1" s="1"/>
  <c r="B8" i="7" s="1"/>
  <c r="N12" i="1"/>
  <c r="P10" i="1"/>
  <c r="P6" i="1"/>
  <c r="N4" i="1"/>
  <c r="N3" i="1"/>
  <c r="M12" i="1"/>
  <c r="R12" i="1" s="1"/>
  <c r="B12" i="7" s="1"/>
  <c r="P14" i="1"/>
  <c r="O13" i="1"/>
  <c r="S13" i="1" s="1"/>
  <c r="M13" i="7" s="1"/>
  <c r="O9" i="1"/>
  <c r="S9" i="1" s="1"/>
  <c r="M9" i="7" s="1"/>
  <c r="N8" i="1"/>
  <c r="O5" i="1"/>
  <c r="S5" i="1" s="1"/>
  <c r="M5" i="7" s="1"/>
  <c r="G30" i="1"/>
  <c r="M31" i="1" s="1"/>
  <c r="R31" i="1" s="1"/>
  <c r="B31" i="7" s="1"/>
  <c r="M36" i="1"/>
  <c r="R36" i="1" s="1"/>
  <c r="B36" i="7" s="1"/>
  <c r="P5" i="1"/>
  <c r="P13" i="1"/>
  <c r="P8" i="1"/>
  <c r="T8" i="1" s="1"/>
  <c r="X8" i="7" s="1"/>
  <c r="P12" i="1"/>
  <c r="P4" i="1"/>
  <c r="P7" i="1"/>
  <c r="P9" i="1"/>
  <c r="P11" i="1"/>
  <c r="M3" i="1"/>
  <c r="M7" i="1"/>
  <c r="R7" i="1" s="1"/>
  <c r="B7" i="7" s="1"/>
  <c r="N5" i="1"/>
  <c r="M11" i="1"/>
  <c r="R11" i="1" s="1"/>
  <c r="B11" i="7" s="1"/>
  <c r="O14" i="1"/>
  <c r="S14" i="1" s="1"/>
  <c r="M14" i="7" s="1"/>
  <c r="O10" i="1"/>
  <c r="S10" i="1" s="1"/>
  <c r="M10" i="7" s="1"/>
  <c r="N9" i="1"/>
  <c r="O6" i="1"/>
  <c r="S6" i="1" s="1"/>
  <c r="M6" i="7" s="1"/>
  <c r="M14" i="1"/>
  <c r="R14" i="1" s="1"/>
  <c r="B14" i="7" s="1"/>
  <c r="M6" i="1"/>
  <c r="R6" i="1" s="1"/>
  <c r="B6" i="7" s="1"/>
  <c r="O11" i="1"/>
  <c r="S11" i="1" s="1"/>
  <c r="M11" i="7" s="1"/>
  <c r="O7" i="1"/>
  <c r="S7" i="1" s="1"/>
  <c r="M7" i="7" s="1"/>
  <c r="N35" i="1"/>
  <c r="M4" i="1"/>
  <c r="R4" i="1" s="1"/>
  <c r="B4" i="7" s="1"/>
  <c r="N13" i="1"/>
  <c r="P3" i="1"/>
  <c r="M10" i="1"/>
  <c r="R10" i="1" s="1"/>
  <c r="B10" i="7" s="1"/>
  <c r="N14" i="1"/>
  <c r="N10" i="1"/>
  <c r="T10" i="1" s="1"/>
  <c r="X10" i="7" s="1"/>
  <c r="N6" i="1"/>
  <c r="T6" i="1" s="1"/>
  <c r="X6" i="7" s="1"/>
  <c r="O3" i="1"/>
  <c r="M13" i="1"/>
  <c r="R13" i="1" s="1"/>
  <c r="B13" i="7" s="1"/>
  <c r="M9" i="1"/>
  <c r="R9" i="1" s="1"/>
  <c r="B9" i="7" s="1"/>
  <c r="M5" i="1"/>
  <c r="R5" i="1" s="1"/>
  <c r="B5" i="7" s="1"/>
  <c r="O12" i="1"/>
  <c r="S12" i="1" s="1"/>
  <c r="M12" i="7" s="1"/>
  <c r="N11" i="1"/>
  <c r="O8" i="1"/>
  <c r="S8" i="1" s="1"/>
  <c r="M8" i="7" s="1"/>
  <c r="N7" i="1"/>
  <c r="O4" i="1"/>
  <c r="S4" i="1" s="1"/>
  <c r="M4" i="7" s="1"/>
  <c r="O34" i="1"/>
  <c r="S34" i="1" s="1"/>
  <c r="M34" i="7" s="1"/>
  <c r="O35" i="1"/>
  <c r="S35" i="1" s="1"/>
  <c r="M35" i="7" s="1"/>
  <c r="H11" i="7" l="1"/>
  <c r="J11" i="7"/>
  <c r="K11" i="7" s="1"/>
  <c r="I11" i="7"/>
  <c r="S8" i="7"/>
  <c r="U8" i="7"/>
  <c r="T8" i="7"/>
  <c r="S11" i="7"/>
  <c r="T11" i="7"/>
  <c r="U11" i="7"/>
  <c r="V11" i="7" s="1"/>
  <c r="AD8" i="7"/>
  <c r="AE8" i="7"/>
  <c r="AF8" i="7"/>
  <c r="AG8" i="7" s="1"/>
  <c r="H8" i="7"/>
  <c r="I8" i="7"/>
  <c r="J8" i="7"/>
  <c r="K8" i="7" s="1"/>
  <c r="H6" i="7"/>
  <c r="I6" i="7"/>
  <c r="J6" i="7"/>
  <c r="K6" i="7" s="1"/>
  <c r="S12" i="7"/>
  <c r="U12" i="7"/>
  <c r="V12" i="7" s="1"/>
  <c r="T12" i="7"/>
  <c r="H10" i="7"/>
  <c r="I10" i="7"/>
  <c r="J10" i="7"/>
  <c r="H14" i="7"/>
  <c r="I14" i="7"/>
  <c r="J14" i="7"/>
  <c r="H12" i="7"/>
  <c r="I12" i="7"/>
  <c r="J12" i="7"/>
  <c r="K12" i="7" s="1"/>
  <c r="S7" i="7"/>
  <c r="T7" i="7"/>
  <c r="U7" i="7"/>
  <c r="V7" i="7" s="1"/>
  <c r="T12" i="1"/>
  <c r="X12" i="7" s="1"/>
  <c r="AD10" i="7"/>
  <c r="AF10" i="7"/>
  <c r="AG10" i="7" s="1"/>
  <c r="AE10" i="7"/>
  <c r="S13" i="7"/>
  <c r="U13" i="7"/>
  <c r="V13" i="7" s="1"/>
  <c r="T13" i="7"/>
  <c r="H7" i="7"/>
  <c r="J7" i="7"/>
  <c r="K7" i="7" s="1"/>
  <c r="I7" i="7"/>
  <c r="H5" i="7"/>
  <c r="I5" i="7"/>
  <c r="J5" i="7"/>
  <c r="K5" i="7" s="1"/>
  <c r="S6" i="7"/>
  <c r="T6" i="7"/>
  <c r="U6" i="7"/>
  <c r="V6" i="7" s="1"/>
  <c r="H9" i="7"/>
  <c r="I9" i="7"/>
  <c r="J9" i="7"/>
  <c r="K9" i="7" s="1"/>
  <c r="AD6" i="7"/>
  <c r="AF6" i="7"/>
  <c r="AE6" i="7"/>
  <c r="H4" i="7"/>
  <c r="J4" i="7"/>
  <c r="I4" i="7"/>
  <c r="S10" i="7"/>
  <c r="T10" i="7"/>
  <c r="U10" i="7"/>
  <c r="S5" i="7"/>
  <c r="T5" i="7"/>
  <c r="U5" i="7"/>
  <c r="S9" i="7"/>
  <c r="T9" i="7"/>
  <c r="U9" i="7"/>
  <c r="H13" i="7"/>
  <c r="I13" i="7"/>
  <c r="J13" i="7"/>
  <c r="K13" i="7" s="1"/>
  <c r="S4" i="7"/>
  <c r="T4" i="7"/>
  <c r="U4" i="7"/>
  <c r="V4" i="7" s="1"/>
  <c r="S14" i="7"/>
  <c r="U14" i="7"/>
  <c r="T14" i="7"/>
  <c r="S34" i="7"/>
  <c r="U34" i="7"/>
  <c r="T34" i="7"/>
  <c r="O32" i="1"/>
  <c r="S32" i="1" s="1"/>
  <c r="M32" i="7" s="1"/>
  <c r="P36" i="1"/>
  <c r="H36" i="7"/>
  <c r="I36" i="7"/>
  <c r="J36" i="7"/>
  <c r="K36" i="7" s="1"/>
  <c r="O36" i="1"/>
  <c r="S36" i="1" s="1"/>
  <c r="M36" i="7" s="1"/>
  <c r="O31" i="1"/>
  <c r="S31" i="1" s="1"/>
  <c r="M31" i="7" s="1"/>
  <c r="P34" i="1"/>
  <c r="S35" i="7"/>
  <c r="U35" i="7"/>
  <c r="T35" i="7"/>
  <c r="P33" i="1"/>
  <c r="H31" i="7"/>
  <c r="I31" i="7"/>
  <c r="J31" i="7"/>
  <c r="D56" i="1"/>
  <c r="B51" i="1"/>
  <c r="F56" i="1" s="1"/>
  <c r="T3" i="1"/>
  <c r="R3" i="1"/>
  <c r="B3" i="7" s="1"/>
  <c r="S3" i="1"/>
  <c r="T9" i="1"/>
  <c r="X9" i="7" s="1"/>
  <c r="T4" i="1"/>
  <c r="X4" i="7" s="1"/>
  <c r="M18" i="1"/>
  <c r="R18" i="1" s="1"/>
  <c r="B18" i="7" s="1"/>
  <c r="O20" i="1"/>
  <c r="S20" i="1" s="1"/>
  <c r="M20" i="7" s="1"/>
  <c r="O24" i="1"/>
  <c r="S24" i="1" s="1"/>
  <c r="M24" i="7" s="1"/>
  <c r="P18" i="1"/>
  <c r="P22" i="1"/>
  <c r="P26" i="1"/>
  <c r="M21" i="1"/>
  <c r="R21" i="1" s="1"/>
  <c r="B21" i="7" s="1"/>
  <c r="M25" i="1"/>
  <c r="R25" i="1" s="1"/>
  <c r="B25" i="7" s="1"/>
  <c r="N20" i="1"/>
  <c r="N24" i="1"/>
  <c r="O21" i="1"/>
  <c r="S21" i="1" s="1"/>
  <c r="M21" i="7" s="1"/>
  <c r="O25" i="1"/>
  <c r="S25" i="1" s="1"/>
  <c r="M25" i="7" s="1"/>
  <c r="P19" i="1"/>
  <c r="P23" i="1"/>
  <c r="P27" i="1"/>
  <c r="M22" i="1"/>
  <c r="R22" i="1" s="1"/>
  <c r="B22" i="7" s="1"/>
  <c r="M26" i="1"/>
  <c r="R26" i="1" s="1"/>
  <c r="B26" i="7" s="1"/>
  <c r="O18" i="1"/>
  <c r="S18" i="1" s="1"/>
  <c r="M18" i="7" s="1"/>
  <c r="N21" i="1"/>
  <c r="N25" i="1"/>
  <c r="O22" i="1"/>
  <c r="S22" i="1" s="1"/>
  <c r="M22" i="7" s="1"/>
  <c r="O26" i="1"/>
  <c r="S26" i="1" s="1"/>
  <c r="M26" i="7" s="1"/>
  <c r="P20" i="1"/>
  <c r="P24" i="1"/>
  <c r="M19" i="1"/>
  <c r="R19" i="1" s="1"/>
  <c r="B19" i="7" s="1"/>
  <c r="M23" i="1"/>
  <c r="R23" i="1" s="1"/>
  <c r="B23" i="7" s="1"/>
  <c r="M27" i="1"/>
  <c r="R27" i="1" s="1"/>
  <c r="B27" i="7" s="1"/>
  <c r="N18" i="1"/>
  <c r="T18" i="1" s="1"/>
  <c r="X18" i="7" s="1"/>
  <c r="N22" i="1"/>
  <c r="T22" i="1" s="1"/>
  <c r="X22" i="7" s="1"/>
  <c r="N26" i="1"/>
  <c r="T26" i="1" s="1"/>
  <c r="X26" i="7" s="1"/>
  <c r="O23" i="1"/>
  <c r="S23" i="1" s="1"/>
  <c r="M23" i="7" s="1"/>
  <c r="O19" i="1"/>
  <c r="S19" i="1" s="1"/>
  <c r="M19" i="7" s="1"/>
  <c r="P21" i="1"/>
  <c r="P25" i="1"/>
  <c r="M20" i="1"/>
  <c r="R20" i="1" s="1"/>
  <c r="B20" i="7" s="1"/>
  <c r="M24" i="1"/>
  <c r="R24" i="1" s="1"/>
  <c r="B24" i="7" s="1"/>
  <c r="N19" i="1"/>
  <c r="T19" i="1" s="1"/>
  <c r="X19" i="7" s="1"/>
  <c r="N23" i="1"/>
  <c r="T23" i="1" s="1"/>
  <c r="X23" i="7" s="1"/>
  <c r="N27" i="1"/>
  <c r="T27" i="1" s="1"/>
  <c r="X27" i="7" s="1"/>
  <c r="O27" i="1"/>
  <c r="S27" i="1" s="1"/>
  <c r="M27" i="7" s="1"/>
  <c r="N33" i="1"/>
  <c r="T33" i="1" s="1"/>
  <c r="X33" i="7" s="1"/>
  <c r="N34" i="1"/>
  <c r="T34" i="1" s="1"/>
  <c r="X34" i="7" s="1"/>
  <c r="T11" i="1"/>
  <c r="X11" i="7" s="1"/>
  <c r="T14" i="1"/>
  <c r="X14" i="7" s="1"/>
  <c r="M35" i="1"/>
  <c r="R35" i="1" s="1"/>
  <c r="B35" i="7" s="1"/>
  <c r="M34" i="1"/>
  <c r="R34" i="1" s="1"/>
  <c r="B34" i="7" s="1"/>
  <c r="P32" i="1"/>
  <c r="N32" i="1"/>
  <c r="M33" i="1"/>
  <c r="R33" i="1" s="1"/>
  <c r="B33" i="7" s="1"/>
  <c r="O33" i="1"/>
  <c r="S33" i="1" s="1"/>
  <c r="M33" i="7" s="1"/>
  <c r="N36" i="1"/>
  <c r="P35" i="1"/>
  <c r="T35" i="1" s="1"/>
  <c r="X35" i="7" s="1"/>
  <c r="P31" i="1"/>
  <c r="N31" i="1"/>
  <c r="M32" i="1"/>
  <c r="R32" i="1" s="1"/>
  <c r="B32" i="7" s="1"/>
  <c r="T7" i="1"/>
  <c r="X7" i="7" s="1"/>
  <c r="T13" i="1"/>
  <c r="X13" i="7" s="1"/>
  <c r="T5" i="1"/>
  <c r="X5" i="7" s="1"/>
  <c r="AD7" i="7" l="1"/>
  <c r="AF7" i="7"/>
  <c r="AG7" i="7" s="1"/>
  <c r="AE7" i="7"/>
  <c r="AD14" i="7"/>
  <c r="AF14" i="7"/>
  <c r="AG14" i="7" s="1"/>
  <c r="AE14" i="7"/>
  <c r="K4" i="7"/>
  <c r="AD5" i="7"/>
  <c r="AE5" i="7"/>
  <c r="AF5" i="7"/>
  <c r="T36" i="1"/>
  <c r="X36" i="7" s="1"/>
  <c r="AD11" i="7"/>
  <c r="AF11" i="7"/>
  <c r="AG11" i="7" s="1"/>
  <c r="AE11" i="7"/>
  <c r="V5" i="7"/>
  <c r="K10" i="7"/>
  <c r="AD13" i="7"/>
  <c r="AE13" i="7"/>
  <c r="AF13" i="7"/>
  <c r="AG13" i="7" s="1"/>
  <c r="AG6" i="7"/>
  <c r="AD4" i="7"/>
  <c r="AF4" i="7"/>
  <c r="AE4" i="7"/>
  <c r="V10" i="7"/>
  <c r="V8" i="7"/>
  <c r="AD9" i="7"/>
  <c r="AE9" i="7"/>
  <c r="AF9" i="7"/>
  <c r="AG9" i="7" s="1"/>
  <c r="V14" i="7"/>
  <c r="V9" i="7"/>
  <c r="K14" i="7"/>
  <c r="J3" i="7"/>
  <c r="K3" i="7" s="1"/>
  <c r="I3" i="7"/>
  <c r="AD12" i="7"/>
  <c r="AF12" i="7"/>
  <c r="AE12" i="7"/>
  <c r="K31" i="7"/>
  <c r="V34" i="7"/>
  <c r="H32" i="7"/>
  <c r="I32" i="7"/>
  <c r="J32" i="7"/>
  <c r="AD36" i="7"/>
  <c r="AF36" i="7"/>
  <c r="AE36" i="7"/>
  <c r="S32" i="7"/>
  <c r="T32" i="7"/>
  <c r="U32" i="7"/>
  <c r="H33" i="7"/>
  <c r="J33" i="7"/>
  <c r="I33" i="7"/>
  <c r="T31" i="1"/>
  <c r="X31" i="7" s="1"/>
  <c r="S33" i="7"/>
  <c r="U33" i="7"/>
  <c r="T33" i="7"/>
  <c r="H34" i="7"/>
  <c r="I34" i="7"/>
  <c r="J34" i="7"/>
  <c r="AD34" i="7"/>
  <c r="AF34" i="7"/>
  <c r="AE34" i="7"/>
  <c r="H35" i="7"/>
  <c r="I35" i="7"/>
  <c r="J35" i="7"/>
  <c r="S31" i="7"/>
  <c r="U31" i="7"/>
  <c r="T31" i="7"/>
  <c r="AD33" i="7"/>
  <c r="AF33" i="7"/>
  <c r="AE33" i="7"/>
  <c r="AD35" i="7"/>
  <c r="AE35" i="7"/>
  <c r="AF35" i="7"/>
  <c r="T32" i="1"/>
  <c r="X32" i="7" s="1"/>
  <c r="V35" i="7"/>
  <c r="S36" i="7"/>
  <c r="U36" i="7"/>
  <c r="T36" i="7"/>
  <c r="H19" i="7"/>
  <c r="I19" i="7"/>
  <c r="J19" i="7"/>
  <c r="K19" i="7" s="1"/>
  <c r="S22" i="7"/>
  <c r="T22" i="7"/>
  <c r="U22" i="7"/>
  <c r="H26" i="7"/>
  <c r="I26" i="7"/>
  <c r="J26" i="7"/>
  <c r="H18" i="7"/>
  <c r="B38" i="7"/>
  <c r="I18" i="7"/>
  <c r="J18" i="7"/>
  <c r="S27" i="7"/>
  <c r="U27" i="7"/>
  <c r="T27" i="7"/>
  <c r="H24" i="7"/>
  <c r="I24" i="7"/>
  <c r="J24" i="7"/>
  <c r="K24" i="7" s="1"/>
  <c r="S19" i="7"/>
  <c r="U19" i="7"/>
  <c r="T19" i="7"/>
  <c r="AD18" i="7"/>
  <c r="AE18" i="7"/>
  <c r="AF18" i="7"/>
  <c r="H22" i="7"/>
  <c r="I22" i="7"/>
  <c r="J22" i="7"/>
  <c r="S25" i="7"/>
  <c r="T25" i="7"/>
  <c r="U25" i="7"/>
  <c r="V25" i="7" s="1"/>
  <c r="H25" i="7"/>
  <c r="I25" i="7"/>
  <c r="J25" i="7"/>
  <c r="P38" i="1"/>
  <c r="AD19" i="7"/>
  <c r="AF19" i="7"/>
  <c r="AE19" i="7"/>
  <c r="AD27" i="7"/>
  <c r="AF27" i="7"/>
  <c r="AE27" i="7"/>
  <c r="S23" i="7"/>
  <c r="T23" i="7"/>
  <c r="U23" i="7"/>
  <c r="H27" i="7"/>
  <c r="I27" i="7"/>
  <c r="J27" i="7"/>
  <c r="K27" i="7" s="1"/>
  <c r="S21" i="7"/>
  <c r="T21" i="7"/>
  <c r="U21" i="7"/>
  <c r="H21" i="7"/>
  <c r="J21" i="7"/>
  <c r="I21" i="7"/>
  <c r="S24" i="7"/>
  <c r="U24" i="7"/>
  <c r="T24" i="7"/>
  <c r="AD22" i="7"/>
  <c r="AE22" i="7"/>
  <c r="AF22" i="7"/>
  <c r="AG22" i="7" s="1"/>
  <c r="H20" i="7"/>
  <c r="J20" i="7"/>
  <c r="I20" i="7"/>
  <c r="AD23" i="7"/>
  <c r="AE23" i="7"/>
  <c r="AF23" i="7"/>
  <c r="AD26" i="7"/>
  <c r="AF26" i="7"/>
  <c r="AE26" i="7"/>
  <c r="H23" i="7"/>
  <c r="I23" i="7"/>
  <c r="J23" i="7"/>
  <c r="K23" i="7" s="1"/>
  <c r="S26" i="7"/>
  <c r="T26" i="7"/>
  <c r="U26" i="7"/>
  <c r="S18" i="7"/>
  <c r="T18" i="7"/>
  <c r="U18" i="7"/>
  <c r="S20" i="7"/>
  <c r="T20" i="7"/>
  <c r="U20" i="7"/>
  <c r="O38" i="1"/>
  <c r="N38" i="1"/>
  <c r="R38" i="1"/>
  <c r="B39" i="7" s="1"/>
  <c r="H3" i="7"/>
  <c r="X3" i="7"/>
  <c r="S38" i="1"/>
  <c r="M39" i="7" s="1"/>
  <c r="M3" i="7"/>
  <c r="M38" i="1"/>
  <c r="T25" i="1"/>
  <c r="X25" i="7" s="1"/>
  <c r="T21" i="1"/>
  <c r="X21" i="7" s="1"/>
  <c r="T24" i="1"/>
  <c r="X24" i="7" s="1"/>
  <c r="T20" i="1"/>
  <c r="X20" i="7" s="1"/>
  <c r="AG4" i="7" l="1"/>
  <c r="T3" i="7"/>
  <c r="U3" i="7"/>
  <c r="V3" i="7" s="1"/>
  <c r="AG12" i="7"/>
  <c r="AD3" i="7"/>
  <c r="AE3" i="7"/>
  <c r="AF3" i="7"/>
  <c r="AG5" i="7"/>
  <c r="V26" i="7"/>
  <c r="V21" i="7"/>
  <c r="K25" i="7"/>
  <c r="V22" i="7"/>
  <c r="K35" i="7"/>
  <c r="V32" i="7"/>
  <c r="K21" i="7"/>
  <c r="AG27" i="7"/>
  <c r="V31" i="7"/>
  <c r="V33" i="7"/>
  <c r="K33" i="7"/>
  <c r="AG34" i="7"/>
  <c r="V20" i="7"/>
  <c r="V23" i="7"/>
  <c r="K22" i="7"/>
  <c r="K34" i="7"/>
  <c r="K32" i="7"/>
  <c r="AG36" i="7"/>
  <c r="AD32" i="7"/>
  <c r="AE32" i="7"/>
  <c r="AF32" i="7"/>
  <c r="V36" i="7"/>
  <c r="AG35" i="7"/>
  <c r="AG33" i="7"/>
  <c r="AD31" i="7"/>
  <c r="AF31" i="7"/>
  <c r="AE31" i="7"/>
  <c r="AD24" i="7"/>
  <c r="AE24" i="7"/>
  <c r="AF24" i="7"/>
  <c r="AG26" i="7"/>
  <c r="V27" i="7"/>
  <c r="AD20" i="7"/>
  <c r="AF20" i="7"/>
  <c r="AE20" i="7"/>
  <c r="V24" i="7"/>
  <c r="AD21" i="7"/>
  <c r="AE21" i="7"/>
  <c r="AF21" i="7"/>
  <c r="AD25" i="7"/>
  <c r="AE25" i="7"/>
  <c r="AF25" i="7"/>
  <c r="V18" i="7"/>
  <c r="AG23" i="7"/>
  <c r="K20" i="7"/>
  <c r="AG19" i="7"/>
  <c r="AG18" i="7"/>
  <c r="V19" i="7"/>
  <c r="K18" i="7"/>
  <c r="K26" i="7"/>
  <c r="M38" i="7"/>
  <c r="S3" i="7"/>
  <c r="T38" i="1"/>
  <c r="X39" i="7" s="1"/>
  <c r="X38" i="7"/>
  <c r="AG21" i="7" l="1"/>
  <c r="AG3" i="7"/>
  <c r="AG32" i="7"/>
  <c r="AG25" i="7"/>
  <c r="AG24" i="7"/>
  <c r="AG31" i="7"/>
  <c r="AG20" i="7"/>
</calcChain>
</file>

<file path=xl/comments1.xml><?xml version="1.0" encoding="utf-8"?>
<comments xmlns="http://schemas.openxmlformats.org/spreadsheetml/2006/main">
  <authors>
    <author>Indzhykulian, Artur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13 segments\
CylinderHistogramRow2
table</t>
        </r>
      </text>
    </comment>
    <comment ref="V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HtRadRow2 table
</t>
        </r>
        <r>
          <rPr>
            <b/>
            <sz val="9"/>
            <color indexed="81"/>
            <rFont val="Tahoma"/>
            <family val="2"/>
          </rPr>
          <t>MAKE SURE to delete any remaining rows of data if you paste fewer stereocilia</t>
        </r>
      </text>
    </comment>
    <comment ref="Z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HtRadRow3 table
</t>
        </r>
      </text>
    </comment>
    <comment ref="AD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HtRadRow4  table
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11 segments\
CylinderHistogramRow3
table</t>
        </r>
      </text>
    </comment>
    <comment ref="A29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7 segments/
CylinderHistogramRow4
table</t>
        </r>
      </text>
    </comment>
    <comment ref="A38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AvgHeightAndRadius table</t>
        </r>
      </text>
    </comment>
    <comment ref="E49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from https://rechneronline.de/pi/spheroid.php
enter a and c</t>
        </r>
      </text>
    </comment>
  </commentList>
</comments>
</file>

<file path=xl/comments2.xml><?xml version="1.0" encoding="utf-8"?>
<comments xmlns="http://schemas.openxmlformats.org/spreadsheetml/2006/main">
  <authors>
    <author>Indzhykulian, Artur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13 segments\
CylinderHistogramRow2
table</t>
        </r>
      </text>
    </comment>
    <comment ref="V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HtRadRow2 table
</t>
        </r>
        <r>
          <rPr>
            <b/>
            <sz val="9"/>
            <color indexed="81"/>
            <rFont val="Tahoma"/>
            <family val="2"/>
          </rPr>
          <t>MAKE SURE to delete any remaining rows of data if you paste fewer stereocilia</t>
        </r>
      </text>
    </comment>
    <comment ref="Z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HtRadRow3 table
</t>
        </r>
      </text>
    </comment>
    <comment ref="AD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HtRadRow4  table
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11 segments\
CylinderHistogramRow3
table</t>
        </r>
      </text>
    </comment>
    <comment ref="A29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7 segments/
CylinderHistogramRow4
table</t>
        </r>
      </text>
    </comment>
    <comment ref="A38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AvgHeightAndRadius table</t>
        </r>
      </text>
    </comment>
    <comment ref="E49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from https://rechneronline.de/pi/spheroid.php
enter a and c</t>
        </r>
      </text>
    </comment>
  </commentList>
</comments>
</file>

<file path=xl/comments3.xml><?xml version="1.0" encoding="utf-8"?>
<comments xmlns="http://schemas.openxmlformats.org/spreadsheetml/2006/main">
  <authors>
    <author>Indzhykulian, Artur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13 segments\
CylinderHistogramRow2
table</t>
        </r>
      </text>
    </comment>
    <comment ref="V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HtRadRow2 table
</t>
        </r>
        <r>
          <rPr>
            <b/>
            <sz val="9"/>
            <color indexed="81"/>
            <rFont val="Tahoma"/>
            <family val="2"/>
          </rPr>
          <t>MAKE SURE to delete any remaining rows of data if you paste fewer stereocilia</t>
        </r>
      </text>
    </comment>
    <comment ref="Z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HtRadRow3 table
</t>
        </r>
      </text>
    </comment>
    <comment ref="AD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HtRadRow4  table
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11 segments\
CylinderHistogramRow3
table</t>
        </r>
      </text>
    </comment>
    <comment ref="A29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7 segments/
CylinderHistogramRow4
table</t>
        </r>
      </text>
    </comment>
    <comment ref="A38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AvgHeightAndRadius table</t>
        </r>
      </text>
    </comment>
    <comment ref="E49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from https://rechneronline.de/pi/spheroid.php
enter a and c</t>
        </r>
      </text>
    </comment>
  </commentList>
</comments>
</file>

<file path=xl/comments4.xml><?xml version="1.0" encoding="utf-8"?>
<comments xmlns="http://schemas.openxmlformats.org/spreadsheetml/2006/main">
  <authors>
    <author>Indzhykulian, Artur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13 segments\
CylinderHistogramRow2
table</t>
        </r>
      </text>
    </comment>
    <comment ref="V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HtRadRow2 table
</t>
        </r>
        <r>
          <rPr>
            <b/>
            <sz val="9"/>
            <color indexed="81"/>
            <rFont val="Tahoma"/>
            <family val="2"/>
          </rPr>
          <t>MAKE SURE to delete any remaining rows of data if you paste fewer stereocilia</t>
        </r>
      </text>
    </comment>
    <comment ref="Z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HtRadRow3 table
</t>
        </r>
      </text>
    </comment>
    <comment ref="AD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HtRadRow4  table
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11 segments\
CylinderHistogramRow3
table</t>
        </r>
      </text>
    </comment>
    <comment ref="A29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7 segments/
CylinderHistogramRow4
table</t>
        </r>
      </text>
    </comment>
    <comment ref="A38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AvgHeightAndRadius table</t>
        </r>
      </text>
    </comment>
    <comment ref="E49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from https://rechneronline.de/pi/spheroid.php
enter a and c</t>
        </r>
      </text>
    </comment>
  </commentList>
</comments>
</file>

<file path=xl/comments5.xml><?xml version="1.0" encoding="utf-8"?>
<comments xmlns="http://schemas.openxmlformats.org/spreadsheetml/2006/main">
  <authors>
    <author>Indzhykulian, Artur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13 segments\
CylinderHistogramRow2
table</t>
        </r>
      </text>
    </comment>
    <comment ref="V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HtRadRow2 table
</t>
        </r>
        <r>
          <rPr>
            <b/>
            <sz val="9"/>
            <color indexed="81"/>
            <rFont val="Tahoma"/>
            <family val="2"/>
          </rPr>
          <t>MAKE SURE to delete any remaining rows of data if you paste fewer stereocilia</t>
        </r>
      </text>
    </comment>
    <comment ref="Z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HtRadRow3 table
</t>
        </r>
      </text>
    </comment>
    <comment ref="AD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HtRadRow4  table
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11 segments\
CylinderHistogramRow3
table</t>
        </r>
      </text>
    </comment>
    <comment ref="A29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7 segments/
CylinderHistogramRow4
table</t>
        </r>
      </text>
    </comment>
    <comment ref="A38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AvgHeightAndRadius table</t>
        </r>
      </text>
    </comment>
    <comment ref="E49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from https://rechneronline.de/pi/spheroid.php
enter a and c</t>
        </r>
      </text>
    </comment>
  </commentList>
</comments>
</file>

<file path=xl/comments6.xml><?xml version="1.0" encoding="utf-8"?>
<comments xmlns="http://schemas.openxmlformats.org/spreadsheetml/2006/main">
  <authors>
    <author>Indzhykulian, Artur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13 segments\
CylinderHistogramRow2
table</t>
        </r>
      </text>
    </comment>
    <comment ref="V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HtRadRow2 table
</t>
        </r>
        <r>
          <rPr>
            <b/>
            <sz val="9"/>
            <color indexed="81"/>
            <rFont val="Tahoma"/>
            <family val="2"/>
          </rPr>
          <t>MAKE SURE to delete any remaining rows of data if you paste fewer stereocilia</t>
        </r>
      </text>
    </comment>
    <comment ref="Z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HtRadRow3 table
</t>
        </r>
      </text>
    </comment>
    <comment ref="AD1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HtRadRow4  table
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11 segments\
CylinderHistogramRow3
table</t>
        </r>
      </text>
    </comment>
    <comment ref="A29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7 segments/
CylinderHistogramRow4
table</t>
        </r>
      </text>
    </comment>
    <comment ref="A38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AvgHeightAndRadius table</t>
        </r>
      </text>
    </comment>
    <comment ref="E49" authorId="0" shapeId="0">
      <text>
        <r>
          <rPr>
            <b/>
            <sz val="9"/>
            <color indexed="81"/>
            <rFont val="Tahoma"/>
            <family val="2"/>
          </rPr>
          <t>Indzhykulian, Artur:</t>
        </r>
        <r>
          <rPr>
            <sz val="9"/>
            <color indexed="81"/>
            <rFont val="Tahoma"/>
            <family val="2"/>
          </rPr>
          <t xml:space="preserve">
from https://rechneronline.de/pi/spheroid.php
enter a and c</t>
        </r>
      </text>
    </comment>
  </commentList>
</comments>
</file>

<file path=xl/sharedStrings.xml><?xml version="1.0" encoding="utf-8"?>
<sst xmlns="http://schemas.openxmlformats.org/spreadsheetml/2006/main" count="977" uniqueCount="69">
  <si>
    <t>hist</t>
  </si>
  <si>
    <t>az_bin_1</t>
  </si>
  <si>
    <t>az_bin_2</t>
  </si>
  <si>
    <t>az_bin_3</t>
  </si>
  <si>
    <t>az_bin_4</t>
  </si>
  <si>
    <t>ht_bin_13</t>
  </si>
  <si>
    <t>ht_bin_12</t>
  </si>
  <si>
    <t>ht_bin_11</t>
  </si>
  <si>
    <t>ht_bin_10</t>
  </si>
  <si>
    <t>ht_bin_9</t>
  </si>
  <si>
    <t>ht_bin_8</t>
  </si>
  <si>
    <t>ht_bin_7</t>
  </si>
  <si>
    <t>ht_bin_6</t>
  </si>
  <si>
    <t>ht_bin_5</t>
  </si>
  <si>
    <t>ht_bin_4</t>
  </si>
  <si>
    <t>ht_bin_3</t>
  </si>
  <si>
    <t>ht_bin_2</t>
  </si>
  <si>
    <t>ht_bin_1</t>
  </si>
  <si>
    <t>row</t>
  </si>
  <si>
    <t>avg_height</t>
  </si>
  <si>
    <t>avg_radius</t>
  </si>
  <si>
    <t>id</t>
  </si>
  <si>
    <t>height</t>
  </si>
  <si>
    <t>radius</t>
  </si>
  <si>
    <t>Segm 12</t>
  </si>
  <si>
    <t>Segm 11</t>
  </si>
  <si>
    <t>Segm 10</t>
  </si>
  <si>
    <t>Segm 9</t>
  </si>
  <si>
    <t>Segm 8</t>
  </si>
  <si>
    <t>Segm 7</t>
  </si>
  <si>
    <t>Segm 6</t>
  </si>
  <si>
    <t>Segm 5</t>
  </si>
  <si>
    <t>Segm 4</t>
  </si>
  <si>
    <t>Segm 3</t>
  </si>
  <si>
    <t>Segm 2</t>
  </si>
  <si>
    <t>Segm 1</t>
  </si>
  <si>
    <t>n</t>
  </si>
  <si>
    <t>StDev</t>
  </si>
  <si>
    <t>AVG h, um</t>
  </si>
  <si>
    <t>Perimeter</t>
  </si>
  <si>
    <t>b1</t>
  </si>
  <si>
    <t>b2</t>
  </si>
  <si>
    <t>b3</t>
  </si>
  <si>
    <t>b4</t>
  </si>
  <si>
    <t>ST 1</t>
  </si>
  <si>
    <t>ST 2</t>
  </si>
  <si>
    <t>ST 3</t>
  </si>
  <si>
    <t>AVG r, um</t>
  </si>
  <si>
    <t>Sector area</t>
  </si>
  <si>
    <t>-</t>
  </si>
  <si>
    <t>side</t>
  </si>
  <si>
    <t>+</t>
  </si>
  <si>
    <t>id row 2</t>
  </si>
  <si>
    <t>A(1/4 cylinder)</t>
  </si>
  <si>
    <t>AVG</t>
  </si>
  <si>
    <t>STDEV</t>
  </si>
  <si>
    <t>SE</t>
  </si>
  <si>
    <t>David's formula</t>
  </si>
  <si>
    <t>a (radius)</t>
  </si>
  <si>
    <t>c, sector Height</t>
  </si>
  <si>
    <t>difference, %</t>
  </si>
  <si>
    <t>A(spheroid)</t>
  </si>
  <si>
    <t>Cell1</t>
  </si>
  <si>
    <t>Cell2</t>
  </si>
  <si>
    <t>Cell3</t>
  </si>
  <si>
    <t>Cell4</t>
  </si>
  <si>
    <t>Cell5</t>
  </si>
  <si>
    <t>Cell6</t>
  </si>
  <si>
    <t>Scale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</si>
</sst>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Wingdings"/>
      <charset val="2"/>
    </font>
    <font>
      <sz val="11"/>
      <color rgb="FFFF0000"/>
      <name val="Calibri"/>
      <family val="2"/>
      <scheme val="minor"/>
    </font>
    <font>
      <sz val="11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0" xfId="0" applyFill="1" applyAlignment="1">
      <alignment horizontal="center" textRotation="90"/>
    </xf>
    <xf numFmtId="0" fontId="0" fillId="2" borderId="0" xfId="0" applyFill="1" applyAlignment="1">
      <alignment horizontal="center"/>
    </xf>
    <xf numFmtId="0" fontId="0" fillId="0" borderId="9" xfId="0" applyBorder="1"/>
    <xf numFmtId="165" fontId="0" fillId="0" borderId="10" xfId="0" applyNumberFormat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Border="1"/>
    <xf numFmtId="0" fontId="4" fillId="0" borderId="5" xfId="0" applyFont="1" applyBorder="1"/>
    <xf numFmtId="0" fontId="4" fillId="0" borderId="4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6" xfId="0" applyFont="1" applyBorder="1"/>
    <xf numFmtId="0" fontId="4" fillId="0" borderId="0" xfId="0" applyFont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center"/>
    </xf>
    <xf numFmtId="0" fontId="0" fillId="3" borderId="0" xfId="0" applyFont="1" applyFill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166" fontId="0" fillId="0" borderId="0" xfId="0" applyNumberFormat="1" applyBorder="1"/>
    <xf numFmtId="166" fontId="0" fillId="0" borderId="5" xfId="0" applyNumberFormat="1" applyBorder="1"/>
    <xf numFmtId="166" fontId="0" fillId="0" borderId="7" xfId="0" applyNumberFormat="1" applyBorder="1"/>
    <xf numFmtId="166" fontId="0" fillId="0" borderId="8" xfId="0" applyNumberFormat="1" applyBorder="1"/>
    <xf numFmtId="2" fontId="0" fillId="0" borderId="7" xfId="0" applyNumberFormat="1" applyBorder="1"/>
    <xf numFmtId="2" fontId="0" fillId="0" borderId="8" xfId="0" applyNumberFormat="1" applyBorder="1"/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2" fontId="0" fillId="0" borderId="0" xfId="0" applyNumberFormat="1"/>
    <xf numFmtId="2" fontId="0" fillId="0" borderId="0" xfId="0" applyNumberFormat="1" applyFill="1" applyBorder="1" applyAlignment="1">
      <alignment horizontal="center"/>
    </xf>
    <xf numFmtId="2" fontId="0" fillId="2" borderId="0" xfId="0" applyNumberFormat="1" applyFill="1" applyAlignment="1">
      <alignment horizontal="center" textRotation="90"/>
    </xf>
    <xf numFmtId="2" fontId="0" fillId="2" borderId="0" xfId="0" applyNumberFormat="1" applyFill="1" applyAlignment="1">
      <alignment horizontal="center"/>
    </xf>
    <xf numFmtId="2" fontId="0" fillId="0" borderId="0" xfId="0" applyNumberFormat="1" applyAlignment="1">
      <alignment horizontal="left"/>
    </xf>
    <xf numFmtId="2" fontId="3" fillId="0" borderId="0" xfId="0" applyNumberFormat="1" applyFont="1" applyAlignment="1">
      <alignment horizontal="center"/>
    </xf>
    <xf numFmtId="2" fontId="0" fillId="0" borderId="2" xfId="0" applyNumberFormat="1" applyBorder="1"/>
    <xf numFmtId="2" fontId="0" fillId="0" borderId="3" xfId="0" applyNumberFormat="1" applyBorder="1"/>
    <xf numFmtId="2" fontId="4" fillId="0" borderId="0" xfId="0" applyNumberFormat="1" applyFont="1" applyBorder="1"/>
    <xf numFmtId="2" fontId="4" fillId="0" borderId="5" xfId="0" applyNumberFormat="1" applyFont="1" applyBorder="1"/>
    <xf numFmtId="2" fontId="4" fillId="0" borderId="7" xfId="0" applyNumberFormat="1" applyFont="1" applyBorder="1"/>
    <xf numFmtId="2" fontId="4" fillId="0" borderId="8" xfId="0" applyNumberFormat="1" applyFont="1" applyBorder="1"/>
    <xf numFmtId="2" fontId="4" fillId="0" borderId="0" xfId="0" applyNumberFormat="1" applyFont="1"/>
  </cellXfs>
  <cellStyles count="1"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0</xdr:colOff>
      <xdr:row>1</xdr:row>
      <xdr:rowOff>9524</xdr:rowOff>
    </xdr:from>
    <xdr:to>
      <xdr:col>35</xdr:col>
      <xdr:colOff>338137</xdr:colOff>
      <xdr:row>42</xdr:row>
      <xdr:rowOff>9512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68050" y="190499"/>
          <a:ext cx="338137" cy="74390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2"/>
  <sheetViews>
    <sheetView tabSelected="1" workbookViewId="0">
      <selection activeCell="X29" sqref="X29:AC29"/>
    </sheetView>
  </sheetViews>
  <sheetFormatPr defaultColWidth="4.3984375" defaultRowHeight="14.25" x14ac:dyDescent="0.45"/>
  <cols>
    <col min="1" max="1" width="9.1328125" customWidth="1"/>
    <col min="2" max="33" width="4.3984375" style="1"/>
    <col min="34" max="34" width="2.265625" customWidth="1"/>
    <col min="35" max="35" width="2.73046875" bestFit="1" customWidth="1"/>
    <col min="36" max="36" width="4.73046875" bestFit="1" customWidth="1"/>
  </cols>
  <sheetData>
    <row r="1" spans="1:36" x14ac:dyDescent="0.45">
      <c r="B1" s="1" t="s">
        <v>67</v>
      </c>
      <c r="C1" s="1" t="s">
        <v>62</v>
      </c>
      <c r="D1" s="1" t="s">
        <v>63</v>
      </c>
      <c r="E1" s="1" t="s">
        <v>64</v>
      </c>
      <c r="F1" s="1" t="s">
        <v>65</v>
      </c>
      <c r="G1" s="1" t="s">
        <v>66</v>
      </c>
      <c r="M1" s="1" t="s">
        <v>67</v>
      </c>
      <c r="N1" s="1" t="s">
        <v>62</v>
      </c>
      <c r="O1" s="1" t="s">
        <v>63</v>
      </c>
      <c r="P1" s="1" t="s">
        <v>64</v>
      </c>
      <c r="Q1" s="1" t="s">
        <v>65</v>
      </c>
      <c r="R1" s="1" t="s">
        <v>66</v>
      </c>
      <c r="X1" s="1" t="s">
        <v>67</v>
      </c>
      <c r="Y1" s="1" t="s">
        <v>62</v>
      </c>
      <c r="Z1" s="1" t="s">
        <v>63</v>
      </c>
      <c r="AA1" s="1" t="s">
        <v>64</v>
      </c>
      <c r="AB1" s="1" t="s">
        <v>65</v>
      </c>
      <c r="AC1" s="1" t="s">
        <v>66</v>
      </c>
      <c r="AJ1" s="1" t="s">
        <v>68</v>
      </c>
    </row>
    <row r="2" spans="1:36" s="1" customFormat="1" x14ac:dyDescent="0.45">
      <c r="B2" s="1" t="str">
        <f>'Cell_6 Gold count'!R2</f>
        <v>-</v>
      </c>
      <c r="C2" s="5" t="str">
        <f>'Cell_1 Gold count'!R2</f>
        <v>-</v>
      </c>
      <c r="D2" s="5" t="str">
        <f>'Cell_2 Gold count'!R2</f>
        <v>-</v>
      </c>
      <c r="E2" s="1" t="str">
        <f>'Cell_3 Gold count'!R2</f>
        <v>-</v>
      </c>
      <c r="F2" s="1" t="str">
        <f>'Cell_4 Gold count'!R2</f>
        <v>-</v>
      </c>
      <c r="G2" s="1" t="str">
        <f>'Cell_5 Gold count'!R2</f>
        <v>-</v>
      </c>
      <c r="H2" s="37" t="s">
        <v>54</v>
      </c>
      <c r="I2" s="37" t="s">
        <v>36</v>
      </c>
      <c r="J2" s="37" t="s">
        <v>37</v>
      </c>
      <c r="K2" s="37" t="s">
        <v>56</v>
      </c>
      <c r="L2" s="36"/>
      <c r="M2" s="36" t="str">
        <f>'Cell_6 Gold count'!S2</f>
        <v>+</v>
      </c>
      <c r="N2" s="36" t="str">
        <f>'Cell_1 Gold count'!S2</f>
        <v>+</v>
      </c>
      <c r="O2" s="36" t="str">
        <f>'Cell_2 Gold count'!S2</f>
        <v>+</v>
      </c>
      <c r="P2" s="36" t="str">
        <f>'Cell_3 Gold count'!S2</f>
        <v>+</v>
      </c>
      <c r="Q2" s="36" t="str">
        <f>'Cell_4 Gold count'!S2</f>
        <v>+</v>
      </c>
      <c r="R2" s="36" t="str">
        <f>'Cell_5 Gold count'!S2</f>
        <v>+</v>
      </c>
      <c r="S2" s="37" t="s">
        <v>54</v>
      </c>
      <c r="T2" s="37" t="s">
        <v>36</v>
      </c>
      <c r="U2" s="37" t="s">
        <v>55</v>
      </c>
      <c r="V2" s="37" t="s">
        <v>56</v>
      </c>
      <c r="W2" s="36"/>
      <c r="X2" s="36" t="str">
        <f>'Cell_6 Gold count'!T2</f>
        <v>side</v>
      </c>
      <c r="Y2" s="36" t="str">
        <f>'Cell_1 Gold count'!T2</f>
        <v>side</v>
      </c>
      <c r="Z2" s="36" t="str">
        <f>'Cell_2 Gold count'!T2</f>
        <v>side</v>
      </c>
      <c r="AA2" s="36" t="str">
        <f>'Cell_3 Gold count'!T2</f>
        <v>side</v>
      </c>
      <c r="AB2" s="36" t="str">
        <f>'Cell_4 Gold count'!T2</f>
        <v>side</v>
      </c>
      <c r="AC2" s="36" t="str">
        <f>'Cell_5 Gold count'!T2</f>
        <v>side</v>
      </c>
      <c r="AD2" s="37" t="s">
        <v>54</v>
      </c>
      <c r="AE2" s="37" t="s">
        <v>36</v>
      </c>
      <c r="AF2" s="37" t="s">
        <v>55</v>
      </c>
      <c r="AG2" s="37" t="s">
        <v>56</v>
      </c>
      <c r="AI2" s="1">
        <v>40</v>
      </c>
    </row>
    <row r="3" spans="1:36" x14ac:dyDescent="0.45">
      <c r="A3" t="s">
        <v>24</v>
      </c>
      <c r="B3" s="5">
        <f>'Cell_6 Gold count'!R3</f>
        <v>15.801181079351487</v>
      </c>
      <c r="C3" s="5">
        <f>'Cell_1 Gold count'!R3</f>
        <v>35.211714967327076</v>
      </c>
      <c r="D3" s="5">
        <f>'Cell_2 Gold count'!R3</f>
        <v>29.509375637482364</v>
      </c>
      <c r="E3" s="1">
        <f>'Cell_3 Gold count'!R3</f>
        <v>20.384227880035546</v>
      </c>
      <c r="F3" s="1">
        <f>'Cell_4 Gold count'!R3</f>
        <v>54.359070761220835</v>
      </c>
      <c r="G3" s="1">
        <f>'Cell_5 Gold count'!R3</f>
        <v>34.667085981270667</v>
      </c>
      <c r="H3" s="49">
        <f>AVERAGE(B3:G3)</f>
        <v>31.65544271778133</v>
      </c>
      <c r="I3" s="49">
        <f>COUNT(B3:G3)</f>
        <v>6</v>
      </c>
      <c r="J3" s="49">
        <f>_xlfn.STDEV.P(B3:G3)</f>
        <v>12.383963378268787</v>
      </c>
      <c r="K3" s="49">
        <f>J3/I3^0.5</f>
        <v>5.055731878345318</v>
      </c>
      <c r="M3" s="1">
        <f>'Cell_6 Gold count'!S3</f>
        <v>32.655774230659738</v>
      </c>
      <c r="N3" s="1">
        <f>'Cell_1 Gold count'!S3</f>
        <v>14.76620305081458</v>
      </c>
      <c r="O3" s="1">
        <f>'Cell_2 Gold count'!S3</f>
        <v>18.267708727965275</v>
      </c>
      <c r="P3" s="1">
        <f>'Cell_3 Gold count'!S3</f>
        <v>18.928211602890148</v>
      </c>
      <c r="Q3" s="1">
        <f>'Cell_4 Gold count'!S3</f>
        <v>11.648372305975894</v>
      </c>
      <c r="R3" s="1">
        <f>'Cell_5 Gold count'!S3</f>
        <v>16.691559916908098</v>
      </c>
      <c r="S3" s="49">
        <f>AVERAGE(M3:R3)</f>
        <v>18.826304972535624</v>
      </c>
      <c r="T3" s="49">
        <f>COUNT(M3:R3)</f>
        <v>6</v>
      </c>
      <c r="U3" s="49">
        <f>_xlfn.STDEV.P(M3:R3)</f>
        <v>6.635019669904425</v>
      </c>
      <c r="V3" s="49">
        <f>U3/T3^0.5</f>
        <v>2.7087354374325865</v>
      </c>
      <c r="X3" s="1">
        <f>'Cell_6 Gold count'!T3</f>
        <v>27.388713870875911</v>
      </c>
      <c r="Y3" s="1">
        <f>'Cell_1 Gold count'!T3</f>
        <v>24.988959009070825</v>
      </c>
      <c r="Z3" s="1">
        <f>'Cell_2 Gold count'!T3</f>
        <v>25.996354728258275</v>
      </c>
      <c r="AA3" s="1">
        <f>'Cell_3 Gold count'!T3</f>
        <v>18.928211602890148</v>
      </c>
      <c r="AB3" s="1">
        <f>'Cell_4 Gold count'!T3</f>
        <v>39.475039481362757</v>
      </c>
      <c r="AC3" s="1">
        <f>'Cell_5 Gold count'!T3</f>
        <v>19.901475285544269</v>
      </c>
      <c r="AD3" s="49">
        <f>AVERAGE(X3:AC3)</f>
        <v>26.113125663000364</v>
      </c>
      <c r="AE3" s="49">
        <f>COUNT(X3:AC3)</f>
        <v>6</v>
      </c>
      <c r="AF3" s="49">
        <f>_xlfn.STDEV.P(X3:AC3)</f>
        <v>6.7287052090941106</v>
      </c>
      <c r="AG3" s="49">
        <f>AF3/AE3^0.5</f>
        <v>2.7469823986479609</v>
      </c>
      <c r="AI3" s="1">
        <v>39</v>
      </c>
    </row>
    <row r="4" spans="1:36" x14ac:dyDescent="0.45">
      <c r="A4" t="s">
        <v>25</v>
      </c>
      <c r="B4" s="1">
        <f>'Cell_6 Gold count'!R4</f>
        <v>8.4272965756541272</v>
      </c>
      <c r="C4" s="5">
        <f>'Cell_1 Gold count'!R4</f>
        <v>2.2717235462791661</v>
      </c>
      <c r="D4" s="5">
        <f>'Cell_2 Gold count'!R4</f>
        <v>8.4312501821378198</v>
      </c>
      <c r="E4" s="1">
        <f>'Cell_3 Gold count'!R4</f>
        <v>5.8240651085815838</v>
      </c>
      <c r="F4" s="1">
        <f>'Cell_4 Gold count'!R4</f>
        <v>9.0598451268701403</v>
      </c>
      <c r="G4" s="1">
        <f>'Cell_5 Gold count'!R4</f>
        <v>6.4198307372723447</v>
      </c>
      <c r="H4" s="49">
        <f>AVERAGE(B4:G4)</f>
        <v>6.7390018794658637</v>
      </c>
      <c r="I4" s="49">
        <f t="shared" ref="I4:I36" si="0">COUNT(B4:G4)</f>
        <v>6</v>
      </c>
      <c r="J4" s="49">
        <f>_xlfn.STDEV.P(B4:G4)</f>
        <v>2.309253555335582</v>
      </c>
      <c r="K4" s="49">
        <f t="shared" ref="K4:K36" si="1">J4/I4^0.5</f>
        <v>0.94274881621334916</v>
      </c>
      <c r="M4" s="1">
        <f>'Cell_6 Gold count'!S4</f>
        <v>6.3204724317405949</v>
      </c>
      <c r="N4" s="1">
        <f>'Cell_1 Gold count'!S4</f>
        <v>6.8151706388374977</v>
      </c>
      <c r="O4" s="1">
        <f>'Cell_2 Gold count'!S4</f>
        <v>2.8104167273792728</v>
      </c>
      <c r="P4" s="1">
        <f>'Cell_3 Gold count'!S4</f>
        <v>7.2800813857269793</v>
      </c>
      <c r="Q4" s="1">
        <f>'Cell_4 Gold count'!S4</f>
        <v>5.1770543582115085</v>
      </c>
      <c r="R4" s="1">
        <f>'Cell_5 Gold count'!S4</f>
        <v>2.567932294908938</v>
      </c>
      <c r="S4" s="49">
        <f t="shared" ref="S4:S36" si="2">AVERAGE(M4:R4)</f>
        <v>5.1618546394674656</v>
      </c>
      <c r="T4" s="49">
        <f t="shared" ref="T4:T36" si="3">COUNT(M4:R4)</f>
        <v>6</v>
      </c>
      <c r="U4" s="49">
        <f t="shared" ref="U4:U36" si="4">_xlfn.STDEV.P(M4:R4)</f>
        <v>1.8628230344636203</v>
      </c>
      <c r="V4" s="49">
        <f t="shared" ref="V4:V36" si="5">U4/T4^0.5</f>
        <v>0.76049431925647881</v>
      </c>
      <c r="X4" s="1">
        <f>'Cell_6 Gold count'!T4</f>
        <v>3.6869422518486807</v>
      </c>
      <c r="Y4" s="1">
        <f>'Cell_1 Gold count'!T4</f>
        <v>2.8396544328489575</v>
      </c>
      <c r="Z4" s="1">
        <f>'Cell_2 Gold count'!T4</f>
        <v>6.3234376366033649</v>
      </c>
      <c r="AA4" s="1">
        <f>'Cell_3 Gold count'!T4</f>
        <v>2.1840244157180937</v>
      </c>
      <c r="AB4" s="1">
        <f>'Cell_4 Gold count'!T4</f>
        <v>7.1184497425408244</v>
      </c>
      <c r="AC4" s="1">
        <f>'Cell_5 Gold count'!T4</f>
        <v>5.7778476635451099</v>
      </c>
      <c r="AD4" s="49">
        <f t="shared" ref="AD4:AD36" si="6">AVERAGE(X4:AC4)</f>
        <v>4.6550593571841716</v>
      </c>
      <c r="AE4" s="49">
        <f t="shared" ref="AE4:AE36" si="7">COUNT(X4:AC4)</f>
        <v>6</v>
      </c>
      <c r="AF4" s="49">
        <f t="shared" ref="AF4:AF36" si="8">_xlfn.STDEV.P(X4:AC4)</f>
        <v>1.8462300012772062</v>
      </c>
      <c r="AG4" s="49">
        <f t="shared" ref="AG4:AG36" si="9">AF4/AE4^0.5</f>
        <v>0.75372024182451514</v>
      </c>
      <c r="AI4" s="1">
        <v>38</v>
      </c>
    </row>
    <row r="5" spans="1:36" x14ac:dyDescent="0.45">
      <c r="A5" t="s">
        <v>26</v>
      </c>
      <c r="B5" s="1">
        <f>'Cell_6 Gold count'!R5</f>
        <v>7.3738845036973606</v>
      </c>
      <c r="C5" s="5">
        <f>'Cell_1 Gold count'!R5</f>
        <v>1.135861773139583</v>
      </c>
      <c r="D5" s="5">
        <f>'Cell_2 Gold count'!R5</f>
        <v>2.8104167273792728</v>
      </c>
      <c r="E5" s="1">
        <f>'Cell_3 Gold count'!R5</f>
        <v>4.3680488314361874</v>
      </c>
      <c r="F5" s="1">
        <f>'Cell_4 Gold count'!R5</f>
        <v>1.2942635895528771</v>
      </c>
      <c r="G5" s="1">
        <f>'Cell_5 Gold count'!R5</f>
        <v>1.283966147454469</v>
      </c>
      <c r="H5" s="49">
        <f t="shared" ref="H5:H36" si="10">AVERAGE(B5:G5)</f>
        <v>3.0444069287766253</v>
      </c>
      <c r="I5" s="49">
        <f t="shared" si="0"/>
        <v>6</v>
      </c>
      <c r="J5" s="49">
        <f t="shared" ref="J5:J36" si="11">_xlfn.STDEV.P(B5:G5)</f>
        <v>2.2492907562179369</v>
      </c>
      <c r="K5" s="49">
        <f t="shared" si="1"/>
        <v>0.91826910598214251</v>
      </c>
      <c r="M5" s="1">
        <f>'Cell_6 Gold count'!S5</f>
        <v>3.1602362158702975</v>
      </c>
      <c r="N5" s="1">
        <f>'Cell_1 Gold count'!S5</f>
        <v>6.8151706388374977</v>
      </c>
      <c r="O5" s="1">
        <f>'Cell_2 Gold count'!S5</f>
        <v>5.6208334547585457</v>
      </c>
      <c r="P5" s="1">
        <f>'Cell_3 Gold count'!S5</f>
        <v>1.4560162771453959</v>
      </c>
      <c r="Q5" s="1">
        <f>'Cell_4 Gold count'!S5</f>
        <v>5.1770543582115085</v>
      </c>
      <c r="R5" s="1">
        <f>'Cell_5 Gold count'!S5</f>
        <v>7.7037968847268141</v>
      </c>
      <c r="S5" s="49">
        <f t="shared" si="2"/>
        <v>4.9888513049250101</v>
      </c>
      <c r="T5" s="49">
        <f t="shared" si="3"/>
        <v>6</v>
      </c>
      <c r="U5" s="49">
        <f t="shared" si="4"/>
        <v>2.1199823157716686</v>
      </c>
      <c r="V5" s="49">
        <f t="shared" si="5"/>
        <v>0.86547915622740523</v>
      </c>
      <c r="X5" s="1">
        <f>'Cell_6 Gold count'!T5</f>
        <v>5.7937663957622121</v>
      </c>
      <c r="Y5" s="1">
        <f>'Cell_1 Gold count'!T5</f>
        <v>3.4075853194187489</v>
      </c>
      <c r="Z5" s="1">
        <f>'Cell_2 Gold count'!T5</f>
        <v>2.8104167273792733</v>
      </c>
      <c r="AA5" s="1">
        <f>'Cell_3 Gold count'!T5</f>
        <v>5.8240651085815838</v>
      </c>
      <c r="AB5" s="1">
        <f>'Cell_4 Gold count'!T5</f>
        <v>5.1770543582115085</v>
      </c>
      <c r="AC5" s="1">
        <f>'Cell_5 Gold count'!T5</f>
        <v>3.2099153686361728</v>
      </c>
      <c r="AD5" s="49">
        <f t="shared" si="6"/>
        <v>4.3704672129982498</v>
      </c>
      <c r="AE5" s="49">
        <f t="shared" si="7"/>
        <v>6</v>
      </c>
      <c r="AF5" s="49">
        <f t="shared" si="8"/>
        <v>1.2581129964249109</v>
      </c>
      <c r="AG5" s="49">
        <f t="shared" si="9"/>
        <v>0.5136224800008381</v>
      </c>
      <c r="AI5" s="1">
        <v>37</v>
      </c>
    </row>
    <row r="6" spans="1:36" x14ac:dyDescent="0.45">
      <c r="A6" t="s">
        <v>27</v>
      </c>
      <c r="B6" s="1">
        <f>'Cell_6 Gold count'!R6</f>
        <v>3.1602362158702975</v>
      </c>
      <c r="C6" s="5">
        <f>'Cell_1 Gold count'!R6</f>
        <v>2.2717235462791661</v>
      </c>
      <c r="D6" s="5">
        <f>'Cell_2 Gold count'!R6</f>
        <v>0</v>
      </c>
      <c r="E6" s="1">
        <f>'Cell_3 Gold count'!R6</f>
        <v>1.4560162771453959</v>
      </c>
      <c r="F6" s="1">
        <f>'Cell_4 Gold count'!R6</f>
        <v>0</v>
      </c>
      <c r="G6" s="1">
        <f>'Cell_5 Gold count'!R6</f>
        <v>1.283966147454469</v>
      </c>
      <c r="H6" s="49">
        <f t="shared" si="10"/>
        <v>1.3619903644582214</v>
      </c>
      <c r="I6" s="49">
        <f t="shared" si="0"/>
        <v>6</v>
      </c>
      <c r="J6" s="49">
        <f t="shared" si="11"/>
        <v>1.1391712455901575</v>
      </c>
      <c r="K6" s="49">
        <f t="shared" si="1"/>
        <v>0.46506471355777129</v>
      </c>
      <c r="M6" s="1">
        <f>'Cell_6 Gold count'!S6</f>
        <v>1.0534120719567659</v>
      </c>
      <c r="N6" s="1">
        <f>'Cell_1 Gold count'!S6</f>
        <v>0</v>
      </c>
      <c r="O6" s="1">
        <f>'Cell_2 Gold count'!S6</f>
        <v>1.4052083636896364</v>
      </c>
      <c r="P6" s="1">
        <f>'Cell_3 Gold count'!S6</f>
        <v>1.4560162771453959</v>
      </c>
      <c r="Q6" s="1">
        <f>'Cell_4 Gold count'!S6</f>
        <v>5.1770543582115085</v>
      </c>
      <c r="R6" s="1">
        <f>'Cell_5 Gold count'!S6</f>
        <v>1.283966147454469</v>
      </c>
      <c r="S6" s="49">
        <f t="shared" si="2"/>
        <v>1.729276203076296</v>
      </c>
      <c r="T6" s="49">
        <f t="shared" si="3"/>
        <v>6</v>
      </c>
      <c r="U6" s="49">
        <f t="shared" si="4"/>
        <v>1.6182477516627827</v>
      </c>
      <c r="V6" s="49">
        <f t="shared" si="5"/>
        <v>0.66064687816332102</v>
      </c>
      <c r="X6" s="1">
        <f>'Cell_6 Gold count'!T6</f>
        <v>2.1068241439135318</v>
      </c>
      <c r="Y6" s="1">
        <f>'Cell_1 Gold count'!T6</f>
        <v>2.2717235462791661</v>
      </c>
      <c r="Z6" s="1">
        <f>'Cell_2 Gold count'!T6</f>
        <v>3.5130209092240912</v>
      </c>
      <c r="AA6" s="1">
        <f>'Cell_3 Gold count'!T6</f>
        <v>0.72800813857269797</v>
      </c>
      <c r="AB6" s="1">
        <f>'Cell_4 Gold count'!T6</f>
        <v>3.2356589738821926</v>
      </c>
      <c r="AC6" s="1">
        <f>'Cell_5 Gold count'!T6</f>
        <v>2.567932294908938</v>
      </c>
      <c r="AD6" s="49">
        <f t="shared" si="6"/>
        <v>2.4038613344634361</v>
      </c>
      <c r="AE6" s="49">
        <f t="shared" si="7"/>
        <v>6</v>
      </c>
      <c r="AF6" s="49">
        <f t="shared" si="8"/>
        <v>0.90029781897441885</v>
      </c>
      <c r="AG6" s="49">
        <f t="shared" si="9"/>
        <v>0.36754504550465095</v>
      </c>
      <c r="AI6" s="1">
        <v>36</v>
      </c>
    </row>
    <row r="7" spans="1:36" x14ac:dyDescent="0.45">
      <c r="A7" t="s">
        <v>28</v>
      </c>
      <c r="B7" s="1">
        <f>'Cell_6 Gold count'!R7</f>
        <v>0</v>
      </c>
      <c r="C7" s="5">
        <f>'Cell_1 Gold count'!R7</f>
        <v>2.2717235462791661</v>
      </c>
      <c r="D7" s="5">
        <f>'Cell_2 Gold count'!R7</f>
        <v>0</v>
      </c>
      <c r="E7" s="1">
        <f>'Cell_3 Gold count'!R7</f>
        <v>0</v>
      </c>
      <c r="F7" s="1">
        <f>'Cell_4 Gold count'!R7</f>
        <v>1.2942635895528771</v>
      </c>
      <c r="G7" s="1">
        <f>'Cell_5 Gold count'!R7</f>
        <v>1.283966147454469</v>
      </c>
      <c r="H7" s="49">
        <f t="shared" si="10"/>
        <v>0.80832554721441863</v>
      </c>
      <c r="I7" s="49">
        <f t="shared" si="0"/>
        <v>6</v>
      </c>
      <c r="J7" s="49">
        <f t="shared" si="11"/>
        <v>0.87216913842190269</v>
      </c>
      <c r="K7" s="49">
        <f t="shared" si="1"/>
        <v>0.35606155975608211</v>
      </c>
      <c r="M7" s="1">
        <f>'Cell_6 Gold count'!S7</f>
        <v>3.1602362158702975</v>
      </c>
      <c r="N7" s="1">
        <f>'Cell_1 Gold count'!S7</f>
        <v>2.2717235462791661</v>
      </c>
      <c r="O7" s="1">
        <f>'Cell_2 Gold count'!S7</f>
        <v>0</v>
      </c>
      <c r="P7" s="1">
        <f>'Cell_3 Gold count'!S7</f>
        <v>4.3680488314361874</v>
      </c>
      <c r="Q7" s="1">
        <f>'Cell_4 Gold count'!S7</f>
        <v>1.2942635895528771</v>
      </c>
      <c r="R7" s="1">
        <f>'Cell_5 Gold count'!S7</f>
        <v>1.283966147454469</v>
      </c>
      <c r="S7" s="49">
        <f t="shared" si="2"/>
        <v>2.0630397217654997</v>
      </c>
      <c r="T7" s="49">
        <f t="shared" si="3"/>
        <v>6</v>
      </c>
      <c r="U7" s="49">
        <f t="shared" si="4"/>
        <v>1.415071338024235</v>
      </c>
      <c r="V7" s="49">
        <f t="shared" si="5"/>
        <v>0.57770045463280528</v>
      </c>
      <c r="X7" s="1">
        <f>'Cell_6 Gold count'!T7</f>
        <v>1.0534120719567659</v>
      </c>
      <c r="Y7" s="1">
        <f>'Cell_1 Gold count'!T7</f>
        <v>2.8396544328489575</v>
      </c>
      <c r="Z7" s="1">
        <f>'Cell_2 Gold count'!T7</f>
        <v>1.4052083636896364</v>
      </c>
      <c r="AA7" s="1">
        <f>'Cell_3 Gold count'!T7</f>
        <v>0.72800813857269797</v>
      </c>
      <c r="AB7" s="1">
        <f>'Cell_4 Gold count'!T7</f>
        <v>3.8827907686586309</v>
      </c>
      <c r="AC7" s="1">
        <f>'Cell_5 Gold count'!T7</f>
        <v>0.64198307372723451</v>
      </c>
      <c r="AD7" s="49">
        <f t="shared" si="6"/>
        <v>1.7585094749089871</v>
      </c>
      <c r="AE7" s="49">
        <f t="shared" si="7"/>
        <v>6</v>
      </c>
      <c r="AF7" s="49">
        <f t="shared" si="8"/>
        <v>1.1980535371050292</v>
      </c>
      <c r="AG7" s="49">
        <f t="shared" si="9"/>
        <v>0.48910330840731248</v>
      </c>
      <c r="AI7" s="1">
        <v>35</v>
      </c>
    </row>
    <row r="8" spans="1:36" x14ac:dyDescent="0.45">
      <c r="A8" t="s">
        <v>29</v>
      </c>
      <c r="B8" s="1">
        <f>'Cell_6 Gold count'!R8</f>
        <v>2.1068241439135318</v>
      </c>
      <c r="C8" s="5">
        <f>'Cell_1 Gold count'!R8</f>
        <v>1.135861773139583</v>
      </c>
      <c r="D8" s="5">
        <f>'Cell_2 Gold count'!R8</f>
        <v>0</v>
      </c>
      <c r="E8" s="1">
        <f>'Cell_3 Gold count'!R8</f>
        <v>2.9120325542907919</v>
      </c>
      <c r="F8" s="1">
        <f>'Cell_4 Gold count'!R8</f>
        <v>0</v>
      </c>
      <c r="G8" s="1">
        <f>'Cell_5 Gold count'!R8</f>
        <v>0</v>
      </c>
      <c r="H8" s="49">
        <f t="shared" si="10"/>
        <v>1.0257864118906512</v>
      </c>
      <c r="I8" s="49">
        <f t="shared" si="0"/>
        <v>6</v>
      </c>
      <c r="J8" s="49">
        <f t="shared" si="11"/>
        <v>1.1471266249045304</v>
      </c>
      <c r="K8" s="49">
        <f t="shared" si="1"/>
        <v>0.4683124835628556</v>
      </c>
      <c r="M8" s="1">
        <f>'Cell_6 Gold count'!S8</f>
        <v>2.1068241439135318</v>
      </c>
      <c r="N8" s="1">
        <f>'Cell_1 Gold count'!S8</f>
        <v>1.135861773139583</v>
      </c>
      <c r="O8" s="1">
        <f>'Cell_2 Gold count'!S8</f>
        <v>0</v>
      </c>
      <c r="P8" s="1">
        <f>'Cell_3 Gold count'!S8</f>
        <v>0</v>
      </c>
      <c r="Q8" s="1">
        <f>'Cell_4 Gold count'!S8</f>
        <v>5.1770543582115085</v>
      </c>
      <c r="R8" s="1">
        <f>'Cell_5 Gold count'!S8</f>
        <v>0</v>
      </c>
      <c r="S8" s="49">
        <f t="shared" si="2"/>
        <v>1.4032900458774371</v>
      </c>
      <c r="T8" s="49">
        <f t="shared" si="3"/>
        <v>6</v>
      </c>
      <c r="U8" s="49">
        <f t="shared" si="4"/>
        <v>1.8581103327386741</v>
      </c>
      <c r="V8" s="49">
        <f t="shared" si="5"/>
        <v>0.75857036683380341</v>
      </c>
      <c r="X8" s="1">
        <f>'Cell_6 Gold count'!T8</f>
        <v>0.52670603597838295</v>
      </c>
      <c r="Y8" s="1">
        <f>'Cell_1 Gold count'!T8</f>
        <v>1.135861773139583</v>
      </c>
      <c r="Z8" s="1">
        <f>'Cell_2 Gold count'!T8</f>
        <v>0</v>
      </c>
      <c r="AA8" s="1">
        <f>'Cell_3 Gold count'!T8</f>
        <v>0.72800813857269797</v>
      </c>
      <c r="AB8" s="1">
        <f>'Cell_4 Gold count'!T8</f>
        <v>1.9413953843293157</v>
      </c>
      <c r="AC8" s="1">
        <f>'Cell_5 Gold count'!T8</f>
        <v>0.64198307372723451</v>
      </c>
      <c r="AD8" s="49">
        <f t="shared" si="6"/>
        <v>0.82899240095786908</v>
      </c>
      <c r="AE8" s="49">
        <f t="shared" si="7"/>
        <v>6</v>
      </c>
      <c r="AF8" s="49">
        <f t="shared" si="8"/>
        <v>0.59935868031533357</v>
      </c>
      <c r="AG8" s="49">
        <f t="shared" si="9"/>
        <v>0.24468715661341195</v>
      </c>
      <c r="AI8" s="1">
        <v>34</v>
      </c>
    </row>
    <row r="9" spans="1:36" x14ac:dyDescent="0.45">
      <c r="A9" t="s">
        <v>30</v>
      </c>
      <c r="B9" s="1">
        <f>'Cell_6 Gold count'!R9</f>
        <v>2.1068241439135318</v>
      </c>
      <c r="C9" s="5">
        <f>'Cell_1 Gold count'!R9</f>
        <v>0</v>
      </c>
      <c r="D9" s="5">
        <f>'Cell_2 Gold count'!R9</f>
        <v>2.8104167273792728</v>
      </c>
      <c r="E9" s="1">
        <f>'Cell_3 Gold count'!R9</f>
        <v>1.4560162771453959</v>
      </c>
      <c r="F9" s="1">
        <f>'Cell_4 Gold count'!R9</f>
        <v>0</v>
      </c>
      <c r="G9" s="1">
        <f>'Cell_5 Gold count'!R9</f>
        <v>0</v>
      </c>
      <c r="H9" s="49">
        <f t="shared" si="10"/>
        <v>1.0622095247397001</v>
      </c>
      <c r="I9" s="49">
        <f t="shared" si="0"/>
        <v>6</v>
      </c>
      <c r="J9" s="49">
        <f t="shared" si="11"/>
        <v>1.1319157144369678</v>
      </c>
      <c r="K9" s="49">
        <f t="shared" si="1"/>
        <v>0.46210265536807432</v>
      </c>
      <c r="M9" s="1">
        <f>'Cell_6 Gold count'!S9</f>
        <v>4.2136482878270636</v>
      </c>
      <c r="N9" s="1">
        <f>'Cell_1 Gold count'!S9</f>
        <v>0</v>
      </c>
      <c r="O9" s="1">
        <f>'Cell_2 Gold count'!S9</f>
        <v>0</v>
      </c>
      <c r="P9" s="1">
        <f>'Cell_3 Gold count'!S9</f>
        <v>1.4560162771453959</v>
      </c>
      <c r="Q9" s="1">
        <f>'Cell_4 Gold count'!S9</f>
        <v>2.5885271791057543</v>
      </c>
      <c r="R9" s="1">
        <f>'Cell_5 Gold count'!S9</f>
        <v>0</v>
      </c>
      <c r="S9" s="49">
        <f t="shared" si="2"/>
        <v>1.3763652906797024</v>
      </c>
      <c r="T9" s="49">
        <f t="shared" si="3"/>
        <v>6</v>
      </c>
      <c r="U9" s="49">
        <f t="shared" si="4"/>
        <v>1.5921159803577203</v>
      </c>
      <c r="V9" s="49">
        <f t="shared" si="5"/>
        <v>0.64997862720123667</v>
      </c>
      <c r="X9" s="1">
        <f>'Cell_6 Gold count'!T9</f>
        <v>0.52670603597838295</v>
      </c>
      <c r="Y9" s="1">
        <f>'Cell_1 Gold count'!T9</f>
        <v>0.56793088656979152</v>
      </c>
      <c r="Z9" s="1">
        <f>'Cell_2 Gold count'!T9</f>
        <v>0</v>
      </c>
      <c r="AA9" s="1">
        <f>'Cell_3 Gold count'!T9</f>
        <v>0</v>
      </c>
      <c r="AB9" s="1">
        <f>'Cell_4 Gold count'!T9</f>
        <v>1.2942635895528771</v>
      </c>
      <c r="AC9" s="1">
        <f>'Cell_5 Gold count'!T9</f>
        <v>0</v>
      </c>
      <c r="AD9" s="49">
        <f t="shared" si="6"/>
        <v>0.39815008535017532</v>
      </c>
      <c r="AE9" s="49">
        <f t="shared" si="7"/>
        <v>6</v>
      </c>
      <c r="AF9" s="49">
        <f t="shared" si="8"/>
        <v>0.46974142474205927</v>
      </c>
      <c r="AG9" s="49">
        <f t="shared" si="9"/>
        <v>0.19177113361100509</v>
      </c>
      <c r="AI9" s="1">
        <v>33</v>
      </c>
    </row>
    <row r="10" spans="1:36" x14ac:dyDescent="0.45">
      <c r="A10" t="s">
        <v>31</v>
      </c>
      <c r="B10" s="1">
        <f>'Cell_6 Gold count'!R10</f>
        <v>0</v>
      </c>
      <c r="C10" s="5">
        <f>'Cell_1 Gold count'!R10</f>
        <v>0</v>
      </c>
      <c r="D10" s="5">
        <f>'Cell_2 Gold count'!R10</f>
        <v>4.2156250910689099</v>
      </c>
      <c r="E10" s="1">
        <f>'Cell_3 Gold count'!R10</f>
        <v>2.9120325542907919</v>
      </c>
      <c r="F10" s="1">
        <f>'Cell_4 Gold count'!R10</f>
        <v>0</v>
      </c>
      <c r="G10" s="1">
        <f>'Cell_5 Gold count'!R10</f>
        <v>0</v>
      </c>
      <c r="H10" s="49">
        <f t="shared" si="10"/>
        <v>1.1879429408932836</v>
      </c>
      <c r="I10" s="49">
        <f t="shared" si="0"/>
        <v>6</v>
      </c>
      <c r="J10" s="49">
        <f t="shared" si="11"/>
        <v>1.7216357493572794</v>
      </c>
      <c r="K10" s="49">
        <f t="shared" si="1"/>
        <v>0.70285485147658111</v>
      </c>
      <c r="M10" s="1">
        <f>'Cell_6 Gold count'!S10</f>
        <v>0</v>
      </c>
      <c r="N10" s="1">
        <f>'Cell_1 Gold count'!S10</f>
        <v>0</v>
      </c>
      <c r="O10" s="1">
        <f>'Cell_2 Gold count'!S10</f>
        <v>1.4052083636896364</v>
      </c>
      <c r="P10" s="1">
        <f>'Cell_3 Gold count'!S10</f>
        <v>1.4560162771453959</v>
      </c>
      <c r="Q10" s="1">
        <f>'Cell_4 Gold count'!S10</f>
        <v>0</v>
      </c>
      <c r="R10" s="1">
        <f>'Cell_5 Gold count'!S10</f>
        <v>1.283966147454469</v>
      </c>
      <c r="S10" s="49">
        <f t="shared" si="2"/>
        <v>0.69086513138158345</v>
      </c>
      <c r="T10" s="49">
        <f t="shared" si="3"/>
        <v>6</v>
      </c>
      <c r="U10" s="49">
        <f t="shared" si="4"/>
        <v>0.69274757715820268</v>
      </c>
      <c r="V10" s="49">
        <f t="shared" si="5"/>
        <v>0.28281301409781928</v>
      </c>
      <c r="X10" s="1">
        <f>'Cell_6 Gold count'!T10</f>
        <v>0</v>
      </c>
      <c r="Y10" s="1">
        <f>'Cell_1 Gold count'!T10</f>
        <v>0</v>
      </c>
      <c r="Z10" s="1">
        <f>'Cell_2 Gold count'!T10</f>
        <v>1.4052083636896364</v>
      </c>
      <c r="AA10" s="1">
        <f>'Cell_3 Gold count'!T10</f>
        <v>1.4560162771453959</v>
      </c>
      <c r="AB10" s="1">
        <f>'Cell_4 Gold count'!T10</f>
        <v>0</v>
      </c>
      <c r="AC10" s="1">
        <f>'Cell_5 Gold count'!T10</f>
        <v>0</v>
      </c>
      <c r="AD10" s="49">
        <f t="shared" si="6"/>
        <v>0.47687077347250534</v>
      </c>
      <c r="AE10" s="49">
        <f t="shared" si="7"/>
        <v>6</v>
      </c>
      <c r="AF10" s="49">
        <f t="shared" si="8"/>
        <v>0.67455658733991708</v>
      </c>
      <c r="AG10" s="49">
        <f t="shared" si="9"/>
        <v>0.27538657360265867</v>
      </c>
      <c r="AI10" s="1">
        <v>32</v>
      </c>
    </row>
    <row r="11" spans="1:36" x14ac:dyDescent="0.45">
      <c r="A11" t="s">
        <v>32</v>
      </c>
      <c r="B11" s="1">
        <f>'Cell_6 Gold count'!R11</f>
        <v>0</v>
      </c>
      <c r="C11" s="5">
        <f>'Cell_1 Gold count'!R11</f>
        <v>0</v>
      </c>
      <c r="D11" s="5">
        <f>'Cell_2 Gold count'!R11</f>
        <v>0</v>
      </c>
      <c r="E11" s="1">
        <f>'Cell_3 Gold count'!R11</f>
        <v>1.4560162771453959</v>
      </c>
      <c r="F11" s="1">
        <f>'Cell_4 Gold count'!R11</f>
        <v>0</v>
      </c>
      <c r="G11" s="1">
        <f>'Cell_5 Gold count'!R11</f>
        <v>0</v>
      </c>
      <c r="H11" s="49">
        <f t="shared" si="10"/>
        <v>0.24266937952423265</v>
      </c>
      <c r="I11" s="49">
        <f t="shared" si="0"/>
        <v>6</v>
      </c>
      <c r="J11" s="49">
        <f t="shared" si="11"/>
        <v>0.54262522867387974</v>
      </c>
      <c r="K11" s="49">
        <f t="shared" si="1"/>
        <v>0.22152582196867418</v>
      </c>
      <c r="M11" s="1">
        <f>'Cell_6 Gold count'!S11</f>
        <v>0</v>
      </c>
      <c r="N11" s="1">
        <f>'Cell_1 Gold count'!S11</f>
        <v>1.135861773139583</v>
      </c>
      <c r="O11" s="1">
        <f>'Cell_2 Gold count'!S11</f>
        <v>2.8104167273792728</v>
      </c>
      <c r="P11" s="1">
        <f>'Cell_3 Gold count'!S11</f>
        <v>0</v>
      </c>
      <c r="Q11" s="1">
        <f>'Cell_4 Gold count'!S11</f>
        <v>0</v>
      </c>
      <c r="R11" s="1">
        <f>'Cell_5 Gold count'!S11</f>
        <v>0</v>
      </c>
      <c r="S11" s="49">
        <f t="shared" si="2"/>
        <v>0.65771308341980939</v>
      </c>
      <c r="T11" s="49">
        <f t="shared" si="3"/>
        <v>6</v>
      </c>
      <c r="U11" s="49">
        <f t="shared" si="4"/>
        <v>1.0482608731134522</v>
      </c>
      <c r="V11" s="49">
        <f t="shared" si="5"/>
        <v>0.42795070940872332</v>
      </c>
      <c r="X11" s="1">
        <f>'Cell_6 Gold count'!T11</f>
        <v>0</v>
      </c>
      <c r="Y11" s="1">
        <f>'Cell_1 Gold count'!T11</f>
        <v>1.135861773139583</v>
      </c>
      <c r="Z11" s="1">
        <f>'Cell_2 Gold count'!T11</f>
        <v>0</v>
      </c>
      <c r="AA11" s="1">
        <f>'Cell_3 Gold count'!T11</f>
        <v>0</v>
      </c>
      <c r="AB11" s="1">
        <f>'Cell_4 Gold count'!T11</f>
        <v>0</v>
      </c>
      <c r="AC11" s="1">
        <f>'Cell_5 Gold count'!T11</f>
        <v>0</v>
      </c>
      <c r="AD11" s="49">
        <f t="shared" si="6"/>
        <v>0.18931029552326384</v>
      </c>
      <c r="AE11" s="49">
        <f t="shared" si="7"/>
        <v>6</v>
      </c>
      <c r="AF11" s="49">
        <f t="shared" si="8"/>
        <v>0.4233106896305921</v>
      </c>
      <c r="AG11" s="49">
        <f t="shared" si="9"/>
        <v>0.17281586537676816</v>
      </c>
      <c r="AI11" s="1">
        <v>31</v>
      </c>
    </row>
    <row r="12" spans="1:36" x14ac:dyDescent="0.45">
      <c r="A12" t="s">
        <v>33</v>
      </c>
      <c r="B12" s="1">
        <f>'Cell_6 Gold count'!R12</f>
        <v>0</v>
      </c>
      <c r="C12" s="5">
        <f>'Cell_1 Gold count'!R12</f>
        <v>0</v>
      </c>
      <c r="D12" s="5">
        <f>'Cell_2 Gold count'!R12</f>
        <v>0</v>
      </c>
      <c r="E12" s="1">
        <f>'Cell_3 Gold count'!R12</f>
        <v>0</v>
      </c>
      <c r="F12" s="1">
        <f>'Cell_4 Gold count'!R12</f>
        <v>0</v>
      </c>
      <c r="G12" s="1">
        <f>'Cell_5 Gold count'!R12</f>
        <v>0</v>
      </c>
      <c r="H12" s="49">
        <f t="shared" si="10"/>
        <v>0</v>
      </c>
      <c r="I12" s="49">
        <f t="shared" si="0"/>
        <v>6</v>
      </c>
      <c r="J12" s="49">
        <f t="shared" si="11"/>
        <v>0</v>
      </c>
      <c r="K12" s="49">
        <f t="shared" si="1"/>
        <v>0</v>
      </c>
      <c r="M12" s="1">
        <f>'Cell_6 Gold count'!S12</f>
        <v>0</v>
      </c>
      <c r="N12" s="1">
        <f>'Cell_1 Gold count'!S12</f>
        <v>1.135861773139583</v>
      </c>
      <c r="O12" s="1">
        <f>'Cell_2 Gold count'!S12</f>
        <v>0</v>
      </c>
      <c r="P12" s="1">
        <f>'Cell_3 Gold count'!S12</f>
        <v>0</v>
      </c>
      <c r="Q12" s="1">
        <f>'Cell_4 Gold count'!S12</f>
        <v>1.2942635895528771</v>
      </c>
      <c r="R12" s="1">
        <f>'Cell_5 Gold count'!S12</f>
        <v>0</v>
      </c>
      <c r="S12" s="49">
        <f t="shared" si="2"/>
        <v>0.40502089378207673</v>
      </c>
      <c r="T12" s="49">
        <f t="shared" si="3"/>
        <v>6</v>
      </c>
      <c r="U12" s="49">
        <f t="shared" si="4"/>
        <v>0.57460836815491156</v>
      </c>
      <c r="V12" s="49">
        <f t="shared" si="5"/>
        <v>0.2345828839854727</v>
      </c>
      <c r="X12" s="1">
        <f>'Cell_6 Gold count'!T12</f>
        <v>0</v>
      </c>
      <c r="Y12" s="1">
        <f>'Cell_1 Gold count'!T12</f>
        <v>0</v>
      </c>
      <c r="Z12" s="1">
        <f>'Cell_2 Gold count'!T12</f>
        <v>0.70260418184481821</v>
      </c>
      <c r="AA12" s="1">
        <f>'Cell_3 Gold count'!T12</f>
        <v>0</v>
      </c>
      <c r="AB12" s="1">
        <f>'Cell_4 Gold count'!T12</f>
        <v>0</v>
      </c>
      <c r="AC12" s="1">
        <f>'Cell_5 Gold count'!T12</f>
        <v>0.64198307372723451</v>
      </c>
      <c r="AD12" s="49">
        <f t="shared" si="6"/>
        <v>0.22409787592867544</v>
      </c>
      <c r="AE12" s="49">
        <f t="shared" si="7"/>
        <v>6</v>
      </c>
      <c r="AF12" s="49">
        <f t="shared" si="8"/>
        <v>0.3174050396899914</v>
      </c>
      <c r="AG12" s="49">
        <f t="shared" si="9"/>
        <v>0.12958006483805359</v>
      </c>
      <c r="AI12" s="1">
        <v>30</v>
      </c>
    </row>
    <row r="13" spans="1:36" x14ac:dyDescent="0.45">
      <c r="A13" t="s">
        <v>34</v>
      </c>
      <c r="B13" s="1">
        <f>'Cell_6 Gold count'!R13</f>
        <v>0</v>
      </c>
      <c r="C13" s="5">
        <f>'Cell_1 Gold count'!R13</f>
        <v>1.135861773139583</v>
      </c>
      <c r="D13" s="5">
        <f>'Cell_2 Gold count'!R13</f>
        <v>0</v>
      </c>
      <c r="E13" s="1">
        <f>'Cell_3 Gold count'!R13</f>
        <v>0</v>
      </c>
      <c r="F13" s="1">
        <f>'Cell_4 Gold count'!R13</f>
        <v>0</v>
      </c>
      <c r="G13" s="1">
        <f>'Cell_5 Gold count'!R13</f>
        <v>0</v>
      </c>
      <c r="H13" s="49">
        <f t="shared" si="10"/>
        <v>0.18931029552326384</v>
      </c>
      <c r="I13" s="49">
        <f t="shared" si="0"/>
        <v>6</v>
      </c>
      <c r="J13" s="49">
        <f t="shared" si="11"/>
        <v>0.4233106896305921</v>
      </c>
      <c r="K13" s="49">
        <f t="shared" si="1"/>
        <v>0.17281586537676816</v>
      </c>
      <c r="M13" s="1">
        <f>'Cell_6 Gold count'!S13</f>
        <v>0</v>
      </c>
      <c r="N13" s="1">
        <f>'Cell_1 Gold count'!S13</f>
        <v>0</v>
      </c>
      <c r="O13" s="1">
        <f>'Cell_2 Gold count'!S13</f>
        <v>0</v>
      </c>
      <c r="P13" s="1">
        <f>'Cell_3 Gold count'!S13</f>
        <v>0</v>
      </c>
      <c r="Q13" s="1">
        <f>'Cell_4 Gold count'!S13</f>
        <v>0</v>
      </c>
      <c r="R13" s="1">
        <f>'Cell_5 Gold count'!S13</f>
        <v>0</v>
      </c>
      <c r="S13" s="49">
        <f t="shared" si="2"/>
        <v>0</v>
      </c>
      <c r="T13" s="49">
        <f t="shared" si="3"/>
        <v>6</v>
      </c>
      <c r="U13" s="49">
        <f t="shared" si="4"/>
        <v>0</v>
      </c>
      <c r="V13" s="49">
        <f t="shared" si="5"/>
        <v>0</v>
      </c>
      <c r="X13" s="1">
        <f>'Cell_6 Gold count'!T13</f>
        <v>0</v>
      </c>
      <c r="Y13" s="1">
        <f>'Cell_1 Gold count'!T13</f>
        <v>1.135861773139583</v>
      </c>
      <c r="Z13" s="1">
        <f>'Cell_2 Gold count'!T13</f>
        <v>0</v>
      </c>
      <c r="AA13" s="1">
        <f>'Cell_3 Gold count'!T13</f>
        <v>0</v>
      </c>
      <c r="AB13" s="1">
        <f>'Cell_4 Gold count'!T13</f>
        <v>0</v>
      </c>
      <c r="AC13" s="1">
        <f>'Cell_5 Gold count'!T13</f>
        <v>0</v>
      </c>
      <c r="AD13" s="49">
        <f t="shared" si="6"/>
        <v>0.18931029552326384</v>
      </c>
      <c r="AE13" s="49">
        <f t="shared" si="7"/>
        <v>6</v>
      </c>
      <c r="AF13" s="49">
        <f t="shared" si="8"/>
        <v>0.4233106896305921</v>
      </c>
      <c r="AG13" s="49">
        <f t="shared" si="9"/>
        <v>0.17281586537676816</v>
      </c>
      <c r="AI13" s="1">
        <v>29</v>
      </c>
    </row>
    <row r="14" spans="1:36" x14ac:dyDescent="0.45">
      <c r="A14" t="s">
        <v>35</v>
      </c>
      <c r="B14" s="1">
        <f>'Cell_6 Gold count'!R14</f>
        <v>0</v>
      </c>
      <c r="C14" s="5">
        <f>'Cell_1 Gold count'!R14</f>
        <v>0</v>
      </c>
      <c r="D14" s="5">
        <f>'Cell_2 Gold count'!R14</f>
        <v>0</v>
      </c>
      <c r="E14" s="1">
        <f>'Cell_3 Gold count'!R14</f>
        <v>0</v>
      </c>
      <c r="F14" s="1">
        <f>'Cell_4 Gold count'!R14</f>
        <v>0</v>
      </c>
      <c r="G14" s="1">
        <f>'Cell_5 Gold count'!R14</f>
        <v>0</v>
      </c>
      <c r="H14" s="49">
        <f t="shared" si="10"/>
        <v>0</v>
      </c>
      <c r="I14" s="49">
        <f t="shared" si="0"/>
        <v>6</v>
      </c>
      <c r="J14" s="49">
        <f t="shared" si="11"/>
        <v>0</v>
      </c>
      <c r="K14" s="49">
        <f t="shared" si="1"/>
        <v>0</v>
      </c>
      <c r="M14" s="1">
        <f>'Cell_6 Gold count'!S14</f>
        <v>0</v>
      </c>
      <c r="N14" s="1">
        <f>'Cell_1 Gold count'!S14</f>
        <v>0</v>
      </c>
      <c r="O14" s="1">
        <f>'Cell_2 Gold count'!S14</f>
        <v>0</v>
      </c>
      <c r="P14" s="1">
        <f>'Cell_3 Gold count'!S14</f>
        <v>0</v>
      </c>
      <c r="Q14" s="1">
        <f>'Cell_4 Gold count'!S14</f>
        <v>0</v>
      </c>
      <c r="R14" s="1">
        <f>'Cell_5 Gold count'!S14</f>
        <v>0</v>
      </c>
      <c r="S14" s="49">
        <f t="shared" si="2"/>
        <v>0</v>
      </c>
      <c r="T14" s="49">
        <f t="shared" si="3"/>
        <v>6</v>
      </c>
      <c r="U14" s="49">
        <f t="shared" si="4"/>
        <v>0</v>
      </c>
      <c r="V14" s="49">
        <f t="shared" si="5"/>
        <v>0</v>
      </c>
      <c r="X14" s="1">
        <f>'Cell_6 Gold count'!T14</f>
        <v>0</v>
      </c>
      <c r="Y14" s="1">
        <f>'Cell_1 Gold count'!T14</f>
        <v>0</v>
      </c>
      <c r="Z14" s="1">
        <f>'Cell_2 Gold count'!T14</f>
        <v>0</v>
      </c>
      <c r="AA14" s="1">
        <f>'Cell_3 Gold count'!T14</f>
        <v>0</v>
      </c>
      <c r="AB14" s="1">
        <f>'Cell_4 Gold count'!T14</f>
        <v>0</v>
      </c>
      <c r="AC14" s="1">
        <f>'Cell_5 Gold count'!T14</f>
        <v>0</v>
      </c>
      <c r="AD14" s="49">
        <f t="shared" si="6"/>
        <v>0</v>
      </c>
      <c r="AE14" s="49">
        <f t="shared" si="7"/>
        <v>6</v>
      </c>
      <c r="AF14" s="49">
        <f t="shared" si="8"/>
        <v>0</v>
      </c>
      <c r="AG14" s="49">
        <f t="shared" si="9"/>
        <v>0</v>
      </c>
      <c r="AI14" s="1">
        <v>28</v>
      </c>
    </row>
    <row r="15" spans="1:36" ht="14.65" thickBot="1" x14ac:dyDescent="0.5">
      <c r="C15" s="5"/>
      <c r="D15" s="5"/>
      <c r="H15" s="50"/>
      <c r="I15" s="50"/>
      <c r="J15" s="50"/>
      <c r="K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I15" s="1">
        <v>27</v>
      </c>
    </row>
    <row r="16" spans="1:36" x14ac:dyDescent="0.45">
      <c r="A16" s="17"/>
      <c r="B16" s="1" t="s">
        <v>67</v>
      </c>
      <c r="C16" s="1" t="s">
        <v>62</v>
      </c>
      <c r="D16" s="1" t="s">
        <v>63</v>
      </c>
      <c r="E16" s="1" t="s">
        <v>64</v>
      </c>
      <c r="F16" s="1" t="s">
        <v>65</v>
      </c>
      <c r="G16" s="1" t="s">
        <v>66</v>
      </c>
      <c r="H16" s="50"/>
      <c r="I16" s="50"/>
      <c r="J16" s="50"/>
      <c r="K16" s="50"/>
      <c r="M16" s="1" t="s">
        <v>67</v>
      </c>
      <c r="N16" s="1" t="s">
        <v>62</v>
      </c>
      <c r="O16" s="1" t="s">
        <v>63</v>
      </c>
      <c r="P16" s="1" t="s">
        <v>64</v>
      </c>
      <c r="Q16" s="1" t="s">
        <v>65</v>
      </c>
      <c r="R16" s="1" t="s">
        <v>66</v>
      </c>
      <c r="S16" s="50"/>
      <c r="T16" s="50"/>
      <c r="U16" s="50"/>
      <c r="V16" s="50"/>
      <c r="W16" s="50"/>
      <c r="X16" s="1" t="s">
        <v>67</v>
      </c>
      <c r="Y16" s="1" t="s">
        <v>62</v>
      </c>
      <c r="Z16" s="1" t="s">
        <v>63</v>
      </c>
      <c r="AA16" s="1" t="s">
        <v>64</v>
      </c>
      <c r="AB16" s="1" t="s">
        <v>65</v>
      </c>
      <c r="AC16" s="1" t="s">
        <v>66</v>
      </c>
      <c r="AD16" s="50"/>
      <c r="AE16" s="50"/>
      <c r="AF16" s="50"/>
      <c r="AG16" s="50"/>
      <c r="AI16" s="1">
        <v>26</v>
      </c>
    </row>
    <row r="17" spans="1:35" ht="14.65" thickBot="1" x14ac:dyDescent="0.5">
      <c r="A17" s="18"/>
      <c r="B17" s="1" t="str">
        <f>'Cell_6 Gold count'!R17</f>
        <v>-</v>
      </c>
      <c r="C17" s="5" t="str">
        <f>'Cell_1 Gold count'!R17</f>
        <v>-</v>
      </c>
      <c r="D17" s="5" t="str">
        <f>'Cell_2 Gold count'!R17</f>
        <v>-</v>
      </c>
      <c r="E17" s="1" t="str">
        <f>'Cell_3 Gold count'!R17</f>
        <v>-</v>
      </c>
      <c r="F17" s="1" t="str">
        <f>'Cell_4 Gold count'!R17</f>
        <v>-</v>
      </c>
      <c r="G17" s="1" t="str">
        <f>'Cell_5 Gold count'!R17</f>
        <v>-</v>
      </c>
      <c r="H17" s="37" t="s">
        <v>54</v>
      </c>
      <c r="I17" s="37" t="s">
        <v>36</v>
      </c>
      <c r="J17" s="37" t="s">
        <v>55</v>
      </c>
      <c r="K17" s="37" t="s">
        <v>56</v>
      </c>
      <c r="M17" s="1" t="str">
        <f>'Cell_6 Gold count'!S17</f>
        <v>+</v>
      </c>
      <c r="N17" s="1" t="str">
        <f>'Cell_1 Gold count'!S17</f>
        <v>+</v>
      </c>
      <c r="O17" s="1" t="str">
        <f>'Cell_2 Gold count'!S17</f>
        <v>+</v>
      </c>
      <c r="P17" s="1" t="str">
        <f>'Cell_3 Gold count'!S17</f>
        <v>+</v>
      </c>
      <c r="Q17" s="1" t="str">
        <f>'Cell_4 Gold count'!S17</f>
        <v>+</v>
      </c>
      <c r="R17" s="1" t="str">
        <f>'Cell_5 Gold count'!S17</f>
        <v>+</v>
      </c>
      <c r="S17" s="37" t="s">
        <v>54</v>
      </c>
      <c r="T17" s="37" t="s">
        <v>36</v>
      </c>
      <c r="U17" s="37" t="s">
        <v>55</v>
      </c>
      <c r="V17" s="37" t="s">
        <v>56</v>
      </c>
      <c r="W17" s="50"/>
      <c r="X17" s="50" t="str">
        <f>'Cell_6 Gold count'!T17</f>
        <v>side</v>
      </c>
      <c r="Y17" s="50" t="str">
        <f>'Cell_1 Gold count'!T17</f>
        <v>side</v>
      </c>
      <c r="Z17" s="50" t="str">
        <f>'Cell_2 Gold count'!T17</f>
        <v>side</v>
      </c>
      <c r="AA17" s="50" t="str">
        <f>'Cell_3 Gold count'!T17</f>
        <v>side</v>
      </c>
      <c r="AB17" s="50" t="str">
        <f>'Cell_4 Gold count'!T17</f>
        <v>side</v>
      </c>
      <c r="AC17" s="50" t="str">
        <f>'Cell_5 Gold count'!T17</f>
        <v>side</v>
      </c>
      <c r="AD17" s="37" t="s">
        <v>54</v>
      </c>
      <c r="AE17" s="37" t="s">
        <v>36</v>
      </c>
      <c r="AF17" s="37" t="s">
        <v>55</v>
      </c>
      <c r="AG17" s="37" t="s">
        <v>56</v>
      </c>
      <c r="AI17" s="1">
        <v>25</v>
      </c>
    </row>
    <row r="18" spans="1:35" x14ac:dyDescent="0.45">
      <c r="A18" t="s">
        <v>26</v>
      </c>
      <c r="B18" s="1">
        <f>'Cell_6 Gold count'!R18</f>
        <v>40.925183711064378</v>
      </c>
      <c r="C18" s="5">
        <f>'Cell_1 Gold count'!R18</f>
        <v>53.089500681978969</v>
      </c>
      <c r="D18" s="5">
        <f>'Cell_2 Gold count'!R18</f>
        <v>31.197126772640242</v>
      </c>
      <c r="E18" s="1">
        <f>'Cell_3 Gold count'!R18</f>
        <v>21.489500978713632</v>
      </c>
      <c r="F18" s="1">
        <f>'Cell_4 Gold count'!R18</f>
        <v>26.896110756031078</v>
      </c>
      <c r="G18" s="1">
        <f>'Cell_5 Gold count'!R18</f>
        <v>31.974399275888018</v>
      </c>
      <c r="H18" s="49">
        <f t="shared" si="10"/>
        <v>34.261970362719389</v>
      </c>
      <c r="I18" s="49">
        <f t="shared" si="0"/>
        <v>6</v>
      </c>
      <c r="J18" s="49">
        <f t="shared" si="11"/>
        <v>10.254205801100696</v>
      </c>
      <c r="K18" s="49">
        <f t="shared" si="1"/>
        <v>4.1862619883639862</v>
      </c>
      <c r="M18" s="1">
        <f>'Cell_6 Gold count'!S18</f>
        <v>4.5472426345627088</v>
      </c>
      <c r="N18" s="1">
        <f>'Cell_1 Gold count'!S18</f>
        <v>1.0016886921128108</v>
      </c>
      <c r="O18" s="1">
        <f>'Cell_2 Gold count'!S18</f>
        <v>2.495770141811219</v>
      </c>
      <c r="P18" s="1">
        <f>'Cell_3 Gold count'!S18</f>
        <v>4.775444661936362</v>
      </c>
      <c r="Q18" s="1">
        <f>'Cell_4 Gold count'!S18</f>
        <v>8.9653702520103611</v>
      </c>
      <c r="R18" s="1">
        <f>'Cell_5 Gold count'!S18</f>
        <v>1.1842370102180748</v>
      </c>
      <c r="S18" s="49">
        <f t="shared" si="2"/>
        <v>3.8282922321085899</v>
      </c>
      <c r="T18" s="49">
        <f t="shared" si="3"/>
        <v>6</v>
      </c>
      <c r="U18" s="49">
        <f t="shared" si="4"/>
        <v>2.7251877213300699</v>
      </c>
      <c r="V18" s="49">
        <f t="shared" si="5"/>
        <v>1.1125532284261115</v>
      </c>
      <c r="X18" s="1">
        <f>'Cell_6 Gold count'!T18</f>
        <v>14.210133233008465</v>
      </c>
      <c r="Y18" s="1">
        <f>'Cell_1 Gold count'!T18</f>
        <v>17.529552111974191</v>
      </c>
      <c r="Z18" s="1">
        <f>'Cell_2 Gold count'!T18</f>
        <v>11.854908173603292</v>
      </c>
      <c r="AA18" s="1">
        <f>'Cell_3 Gold count'!T18</f>
        <v>10.744750489356814</v>
      </c>
      <c r="AB18" s="1">
        <f>'Cell_4 Gold count'!T18</f>
        <v>19.424968879355781</v>
      </c>
      <c r="AC18" s="1">
        <f>'Cell_5 Gold count'!T18</f>
        <v>9.4738960817445967</v>
      </c>
      <c r="AD18" s="49">
        <f t="shared" si="6"/>
        <v>13.873034828173855</v>
      </c>
      <c r="AE18" s="49">
        <f t="shared" si="7"/>
        <v>6</v>
      </c>
      <c r="AF18" s="49">
        <f t="shared" si="8"/>
        <v>3.5944203403483064</v>
      </c>
      <c r="AG18" s="49">
        <f t="shared" si="9"/>
        <v>1.467415959155733</v>
      </c>
      <c r="AI18" s="1">
        <v>24</v>
      </c>
    </row>
    <row r="19" spans="1:35" x14ac:dyDescent="0.45">
      <c r="A19" t="s">
        <v>27</v>
      </c>
      <c r="B19" s="1">
        <f>'Cell_6 Gold count'!R19</f>
        <v>26.146645148735576</v>
      </c>
      <c r="C19" s="5">
        <f>'Cell_1 Gold count'!R19</f>
        <v>16.027019073804972</v>
      </c>
      <c r="D19" s="5">
        <f>'Cell_2 Gold count'!R19</f>
        <v>12.478850709056097</v>
      </c>
      <c r="E19" s="1">
        <f>'Cell_3 Gold count'!R19</f>
        <v>20.295639813229538</v>
      </c>
      <c r="F19" s="1">
        <f>'Cell_4 Gold count'!R19</f>
        <v>22.911501755137589</v>
      </c>
      <c r="G19" s="1">
        <f>'Cell_5 Gold count'!R19</f>
        <v>10.658133091962672</v>
      </c>
      <c r="H19" s="49">
        <f t="shared" si="10"/>
        <v>18.086298265321073</v>
      </c>
      <c r="I19" s="49">
        <f t="shared" si="0"/>
        <v>6</v>
      </c>
      <c r="J19" s="49">
        <f t="shared" si="11"/>
        <v>5.5376695971318393</v>
      </c>
      <c r="K19" s="49">
        <f t="shared" si="1"/>
        <v>2.2607441461827826</v>
      </c>
      <c r="M19" s="1">
        <f>'Cell_6 Gold count'!S19</f>
        <v>1.1368106586406772</v>
      </c>
      <c r="N19" s="1">
        <f>'Cell_1 Gold count'!S19</f>
        <v>4.006754768451243</v>
      </c>
      <c r="O19" s="1">
        <f>'Cell_2 Gold count'!S19</f>
        <v>3.743655212716829</v>
      </c>
      <c r="P19" s="1">
        <f>'Cell_3 Gold count'!S19</f>
        <v>3.5815834964522719</v>
      </c>
      <c r="Q19" s="1">
        <f>'Cell_4 Gold count'!S19</f>
        <v>3.9846090008934936</v>
      </c>
      <c r="R19" s="1">
        <f>'Cell_5 Gold count'!S19</f>
        <v>3.552711030654224</v>
      </c>
      <c r="S19" s="49">
        <f t="shared" si="2"/>
        <v>3.3343540279681227</v>
      </c>
      <c r="T19" s="49">
        <f t="shared" si="3"/>
        <v>6</v>
      </c>
      <c r="U19" s="49">
        <f t="shared" si="4"/>
        <v>0.99837207461590227</v>
      </c>
      <c r="V19" s="49">
        <f t="shared" si="5"/>
        <v>0.4075836927088024</v>
      </c>
      <c r="X19" s="1">
        <f>'Cell_6 Gold count'!T19</f>
        <v>6.8208639518440632</v>
      </c>
      <c r="Y19" s="1">
        <f>'Cell_1 Gold count'!T19</f>
        <v>8.013509536902486</v>
      </c>
      <c r="Z19" s="1">
        <f>'Cell_2 Gold count'!T19</f>
        <v>7.487310425433658</v>
      </c>
      <c r="AA19" s="1">
        <f>'Cell_3 Gold count'!T19</f>
        <v>7.1631669929045438</v>
      </c>
      <c r="AB19" s="1">
        <f>'Cell_4 Gold count'!T19</f>
        <v>13.946131503127226</v>
      </c>
      <c r="AC19" s="1">
        <f>'Cell_5 Gold count'!T19</f>
        <v>5.9211850510903732</v>
      </c>
      <c r="AD19" s="49">
        <f t="shared" si="6"/>
        <v>8.2253612435503936</v>
      </c>
      <c r="AE19" s="49">
        <f t="shared" si="7"/>
        <v>6</v>
      </c>
      <c r="AF19" s="49">
        <f t="shared" si="8"/>
        <v>2.6371357477702406</v>
      </c>
      <c r="AG19" s="49">
        <f t="shared" si="9"/>
        <v>1.0766061607483419</v>
      </c>
      <c r="AI19" s="1">
        <v>23</v>
      </c>
    </row>
    <row r="20" spans="1:35" x14ac:dyDescent="0.45">
      <c r="A20" t="s">
        <v>28</v>
      </c>
      <c r="B20" s="1">
        <f>'Cell_6 Gold count'!R20</f>
        <v>9.0944852691254177</v>
      </c>
      <c r="C20" s="5">
        <f>'Cell_1 Gold count'!R20</f>
        <v>14.02364168957935</v>
      </c>
      <c r="D20" s="5">
        <f>'Cell_2 Gold count'!R20</f>
        <v>17.470390992678539</v>
      </c>
      <c r="E20" s="1">
        <f>'Cell_3 Gold count'!R20</f>
        <v>14.326333985809088</v>
      </c>
      <c r="F20" s="1">
        <f>'Cell_4 Gold count'!R20</f>
        <v>15.938436003573974</v>
      </c>
      <c r="G20" s="1">
        <f>'Cell_5 Gold count'!R20</f>
        <v>9.4738960817445985</v>
      </c>
      <c r="H20" s="49">
        <f t="shared" si="10"/>
        <v>13.387864003751828</v>
      </c>
      <c r="I20" s="49">
        <f t="shared" si="0"/>
        <v>6</v>
      </c>
      <c r="J20" s="49">
        <f t="shared" si="11"/>
        <v>3.1147399347846685</v>
      </c>
      <c r="K20" s="49">
        <f t="shared" si="1"/>
        <v>1.2715872536153652</v>
      </c>
      <c r="M20" s="1">
        <f>'Cell_6 Gold count'!S20</f>
        <v>3.4104319759220316</v>
      </c>
      <c r="N20" s="1">
        <f>'Cell_1 Gold count'!S20</f>
        <v>1.0016886921128108</v>
      </c>
      <c r="O20" s="1">
        <f>'Cell_2 Gold count'!S20</f>
        <v>7.487310425433658</v>
      </c>
      <c r="P20" s="1">
        <f>'Cell_3 Gold count'!S20</f>
        <v>7.1631669929045438</v>
      </c>
      <c r="Q20" s="1">
        <f>'Cell_4 Gold count'!S20</f>
        <v>4.9807612511168662</v>
      </c>
      <c r="R20" s="1">
        <f>'Cell_5 Gold count'!S20</f>
        <v>4.7369480408722993</v>
      </c>
      <c r="S20" s="49">
        <f t="shared" si="2"/>
        <v>4.7967178963937016</v>
      </c>
      <c r="T20" s="49">
        <f t="shared" si="3"/>
        <v>6</v>
      </c>
      <c r="U20" s="49">
        <f t="shared" si="4"/>
        <v>2.2060843588581793</v>
      </c>
      <c r="V20" s="49">
        <f t="shared" si="5"/>
        <v>0.90063016812291907</v>
      </c>
      <c r="X20" s="1">
        <f>'Cell_6 Gold count'!T20</f>
        <v>1.7052159879610158</v>
      </c>
      <c r="Y20" s="1">
        <f>'Cell_1 Gold count'!T20</f>
        <v>3.0050660763384323</v>
      </c>
      <c r="Z20" s="1">
        <f>'Cell_2 Gold count'!T20</f>
        <v>5.6154828190752433</v>
      </c>
      <c r="AA20" s="1">
        <f>'Cell_3 Gold count'!T20</f>
        <v>2.9846529137102262</v>
      </c>
      <c r="AB20" s="1">
        <f>'Cell_4 Gold count'!T20</f>
        <v>3.4865328757818066</v>
      </c>
      <c r="AC20" s="1">
        <f>'Cell_5 Gold count'!T20</f>
        <v>2.9605925255451866</v>
      </c>
      <c r="AD20" s="49">
        <f t="shared" si="6"/>
        <v>3.2929238664019853</v>
      </c>
      <c r="AE20" s="49">
        <f t="shared" si="7"/>
        <v>6</v>
      </c>
      <c r="AF20" s="49">
        <f t="shared" si="8"/>
        <v>1.1719583362978885</v>
      </c>
      <c r="AG20" s="49">
        <f t="shared" si="9"/>
        <v>0.47844998728848609</v>
      </c>
      <c r="AI20" s="1">
        <v>22</v>
      </c>
    </row>
    <row r="21" spans="1:35" x14ac:dyDescent="0.45">
      <c r="A21" t="s">
        <v>29</v>
      </c>
      <c r="B21" s="1">
        <f>'Cell_6 Gold count'!R21</f>
        <v>10.231295927766094</v>
      </c>
      <c r="C21" s="5">
        <f>'Cell_1 Gold count'!R21</f>
        <v>3.0050660763384323</v>
      </c>
      <c r="D21" s="5">
        <f>'Cell_2 Gold count'!R21</f>
        <v>7.487310425433658</v>
      </c>
      <c r="E21" s="1">
        <f>'Cell_3 Gold count'!R21</f>
        <v>9.5508893238727239</v>
      </c>
      <c r="F21" s="1">
        <f>'Cell_4 Gold count'!R21</f>
        <v>3.9846090008934936</v>
      </c>
      <c r="G21" s="1">
        <f>'Cell_5 Gold count'!R21</f>
        <v>3.552711030654224</v>
      </c>
      <c r="H21" s="49">
        <f t="shared" si="10"/>
        <v>6.3019802974931034</v>
      </c>
      <c r="I21" s="49">
        <f t="shared" si="0"/>
        <v>6</v>
      </c>
      <c r="J21" s="49">
        <f t="shared" si="11"/>
        <v>2.9211377151646101</v>
      </c>
      <c r="K21" s="49">
        <f t="shared" si="1"/>
        <v>1.1925494784254669</v>
      </c>
      <c r="M21" s="1">
        <f>'Cell_6 Gold count'!S21</f>
        <v>4.5472426345627088</v>
      </c>
      <c r="N21" s="1">
        <f>'Cell_1 Gold count'!S21</f>
        <v>6.0101321526768645</v>
      </c>
      <c r="O21" s="1">
        <f>'Cell_2 Gold count'!S21</f>
        <v>7.487310425433658</v>
      </c>
      <c r="P21" s="1">
        <f>'Cell_3 Gold count'!S21</f>
        <v>3.5815834964522719</v>
      </c>
      <c r="Q21" s="1">
        <f>'Cell_4 Gold count'!S21</f>
        <v>6.9730657515636141</v>
      </c>
      <c r="R21" s="1">
        <f>'Cell_5 Gold count'!S21</f>
        <v>4.7369480408722993</v>
      </c>
      <c r="S21" s="49">
        <f t="shared" si="2"/>
        <v>5.5560470835935689</v>
      </c>
      <c r="T21" s="49">
        <f t="shared" si="3"/>
        <v>6</v>
      </c>
      <c r="U21" s="49">
        <f t="shared" si="4"/>
        <v>1.38630380063881</v>
      </c>
      <c r="V21" s="49">
        <f t="shared" si="5"/>
        <v>0.56595615667435017</v>
      </c>
      <c r="X21" s="1">
        <f>'Cell_6 Gold count'!T21</f>
        <v>5.6840532932033856</v>
      </c>
      <c r="Y21" s="1">
        <f>'Cell_1 Gold count'!T21</f>
        <v>3.0050660763384323</v>
      </c>
      <c r="Z21" s="1">
        <f>'Cell_2 Gold count'!T21</f>
        <v>6.8633678899808537</v>
      </c>
      <c r="AA21" s="1">
        <f>'Cell_3 Gold count'!T21</f>
        <v>2.387722330968181</v>
      </c>
      <c r="AB21" s="1">
        <f>'Cell_4 Gold count'!T21</f>
        <v>2.9884567506701201</v>
      </c>
      <c r="AC21" s="1">
        <f>'Cell_5 Gold count'!T21</f>
        <v>1.7763555153271122</v>
      </c>
      <c r="AD21" s="49">
        <f t="shared" si="6"/>
        <v>3.7841703094146806</v>
      </c>
      <c r="AE21" s="49">
        <f t="shared" si="7"/>
        <v>6</v>
      </c>
      <c r="AF21" s="49">
        <f t="shared" si="8"/>
        <v>1.8399530686807348</v>
      </c>
      <c r="AG21" s="49">
        <f t="shared" si="9"/>
        <v>0.75115769482264882</v>
      </c>
      <c r="AI21" s="1">
        <v>21</v>
      </c>
    </row>
    <row r="22" spans="1:35" x14ac:dyDescent="0.45">
      <c r="A22" t="s">
        <v>30</v>
      </c>
      <c r="B22" s="1">
        <f>'Cell_6 Gold count'!R22</f>
        <v>2.2736213172813544</v>
      </c>
      <c r="C22" s="5">
        <f>'Cell_1 Gold count'!R22</f>
        <v>4.006754768451243</v>
      </c>
      <c r="D22" s="5">
        <f>'Cell_2 Gold count'!R22</f>
        <v>1.2478850709056095</v>
      </c>
      <c r="E22" s="1">
        <f>'Cell_3 Gold count'!R22</f>
        <v>3.5815834964522719</v>
      </c>
      <c r="F22" s="1">
        <f>'Cell_4 Gold count'!R22</f>
        <v>0</v>
      </c>
      <c r="G22" s="1">
        <f>'Cell_5 Gold count'!R22</f>
        <v>0</v>
      </c>
      <c r="H22" s="49">
        <f t="shared" si="10"/>
        <v>1.8516407755150797</v>
      </c>
      <c r="I22" s="49">
        <f t="shared" si="0"/>
        <v>6</v>
      </c>
      <c r="J22" s="49">
        <f t="shared" si="11"/>
        <v>1.5830852678578227</v>
      </c>
      <c r="K22" s="49">
        <f t="shared" si="1"/>
        <v>0.64629185426148283</v>
      </c>
      <c r="M22" s="1">
        <f>'Cell_6 Gold count'!S22</f>
        <v>0</v>
      </c>
      <c r="N22" s="1">
        <f>'Cell_1 Gold count'!S22</f>
        <v>6.0101321526768645</v>
      </c>
      <c r="O22" s="1">
        <f>'Cell_2 Gold count'!S22</f>
        <v>11.230965638150488</v>
      </c>
      <c r="P22" s="1">
        <f>'Cell_3 Gold count'!S22</f>
        <v>7.1631669929045438</v>
      </c>
      <c r="Q22" s="1">
        <f>'Cell_4 Gold count'!S22</f>
        <v>12.949979252903853</v>
      </c>
      <c r="R22" s="1">
        <f>'Cell_5 Gold count'!S22</f>
        <v>11.842370102180746</v>
      </c>
      <c r="S22" s="49">
        <f t="shared" si="2"/>
        <v>8.1994356898027494</v>
      </c>
      <c r="T22" s="49">
        <f t="shared" si="3"/>
        <v>6</v>
      </c>
      <c r="U22" s="49">
        <f t="shared" si="4"/>
        <v>4.4370872113469604</v>
      </c>
      <c r="V22" s="49">
        <f t="shared" si="5"/>
        <v>1.811433268671466</v>
      </c>
      <c r="X22" s="1">
        <f>'Cell_6 Gold count'!T22</f>
        <v>1.1368106586406772</v>
      </c>
      <c r="Y22" s="1">
        <f>'Cell_1 Gold count'!T22</f>
        <v>2.0033773842256215</v>
      </c>
      <c r="Z22" s="1">
        <f>'Cell_2 Gold count'!T22</f>
        <v>3.743655212716829</v>
      </c>
      <c r="AA22" s="1">
        <f>'Cell_3 Gold count'!T22</f>
        <v>0.59693058274204525</v>
      </c>
      <c r="AB22" s="1">
        <f>'Cell_4 Gold count'!T22</f>
        <v>0.99615225022337339</v>
      </c>
      <c r="AC22" s="1">
        <f>'Cell_5 Gold count'!T22</f>
        <v>1.1842370102180748</v>
      </c>
      <c r="AD22" s="49">
        <f t="shared" si="6"/>
        <v>1.610193849794437</v>
      </c>
      <c r="AE22" s="49">
        <f t="shared" si="7"/>
        <v>6</v>
      </c>
      <c r="AF22" s="49">
        <f t="shared" si="8"/>
        <v>1.0420757400528959</v>
      </c>
      <c r="AG22" s="49">
        <f t="shared" si="9"/>
        <v>0.42542563941045969</v>
      </c>
      <c r="AI22" s="1">
        <v>20</v>
      </c>
    </row>
    <row r="23" spans="1:35" x14ac:dyDescent="0.45">
      <c r="A23" t="s">
        <v>31</v>
      </c>
      <c r="B23" s="1">
        <f>'Cell_6 Gold count'!R23</f>
        <v>1.1368106586406772</v>
      </c>
      <c r="C23" s="5">
        <f>'Cell_1 Gold count'!R23</f>
        <v>2.0033773842256215</v>
      </c>
      <c r="D23" s="5">
        <f>'Cell_2 Gold count'!R23</f>
        <v>2.495770141811219</v>
      </c>
      <c r="E23" s="1">
        <f>'Cell_3 Gold count'!R23</f>
        <v>0</v>
      </c>
      <c r="F23" s="1">
        <f>'Cell_4 Gold count'!R23</f>
        <v>2.9884567506701201</v>
      </c>
      <c r="G23" s="1">
        <f>'Cell_5 Gold count'!R23</f>
        <v>1.1842370102180748</v>
      </c>
      <c r="H23" s="49">
        <f t="shared" si="10"/>
        <v>1.634775324260952</v>
      </c>
      <c r="I23" s="49">
        <f t="shared" si="0"/>
        <v>6</v>
      </c>
      <c r="J23" s="49">
        <f t="shared" si="11"/>
        <v>0.98599162438153132</v>
      </c>
      <c r="K23" s="49">
        <f t="shared" si="1"/>
        <v>0.40252939506544755</v>
      </c>
      <c r="M23" s="1">
        <f>'Cell_6 Gold count'!S23</f>
        <v>0</v>
      </c>
      <c r="N23" s="1">
        <f>'Cell_1 Gold count'!S23</f>
        <v>0</v>
      </c>
      <c r="O23" s="1">
        <f>'Cell_2 Gold count'!S23</f>
        <v>9.9830805672448761</v>
      </c>
      <c r="P23" s="1">
        <f>'Cell_3 Gold count'!S23</f>
        <v>3.5815834964522719</v>
      </c>
      <c r="Q23" s="1">
        <f>'Cell_4 Gold count'!S23</f>
        <v>8.9653702520103611</v>
      </c>
      <c r="R23" s="1">
        <f>'Cell_5 Gold count'!S23</f>
        <v>2.3684740204361496</v>
      </c>
      <c r="S23" s="49">
        <f t="shared" si="2"/>
        <v>4.1497513893572764</v>
      </c>
      <c r="T23" s="49">
        <f t="shared" si="3"/>
        <v>6</v>
      </c>
      <c r="U23" s="49">
        <f t="shared" si="4"/>
        <v>3.9823475349438255</v>
      </c>
      <c r="V23" s="49">
        <f t="shared" si="5"/>
        <v>1.6257865731737959</v>
      </c>
      <c r="X23" s="1">
        <f>'Cell_6 Gold count'!T23</f>
        <v>0</v>
      </c>
      <c r="Y23" s="1">
        <f>'Cell_1 Gold count'!T23</f>
        <v>1.0016886921128108</v>
      </c>
      <c r="Z23" s="1">
        <f>'Cell_2 Gold count'!T23</f>
        <v>4.3675977481696338</v>
      </c>
      <c r="AA23" s="1">
        <f>'Cell_3 Gold count'!T23</f>
        <v>1.1938611654840905</v>
      </c>
      <c r="AB23" s="1">
        <f>'Cell_4 Gold count'!T23</f>
        <v>1.49422837533506</v>
      </c>
      <c r="AC23" s="1">
        <f>'Cell_5 Gold count'!T23</f>
        <v>0.59211850510903741</v>
      </c>
      <c r="AD23" s="49">
        <f t="shared" si="6"/>
        <v>1.4415824143684386</v>
      </c>
      <c r="AE23" s="49">
        <f t="shared" si="7"/>
        <v>6</v>
      </c>
      <c r="AF23" s="49">
        <f t="shared" si="8"/>
        <v>1.3915793440922413</v>
      </c>
      <c r="AG23" s="49">
        <f t="shared" si="9"/>
        <v>0.56810988827048137</v>
      </c>
      <c r="AI23" s="1">
        <v>19</v>
      </c>
    </row>
    <row r="24" spans="1:35" x14ac:dyDescent="0.45">
      <c r="A24" t="s">
        <v>32</v>
      </c>
      <c r="B24" s="1">
        <f>'Cell_6 Gold count'!R24</f>
        <v>0</v>
      </c>
      <c r="C24" s="5">
        <f>'Cell_1 Gold count'!R24</f>
        <v>0</v>
      </c>
      <c r="D24" s="5">
        <f>'Cell_2 Gold count'!R24</f>
        <v>0</v>
      </c>
      <c r="E24" s="1">
        <f>'Cell_3 Gold count'!R24</f>
        <v>1.1938611654840905</v>
      </c>
      <c r="F24" s="1">
        <f>'Cell_4 Gold count'!R24</f>
        <v>0</v>
      </c>
      <c r="G24" s="1">
        <f>'Cell_5 Gold count'!R24</f>
        <v>0</v>
      </c>
      <c r="H24" s="49">
        <f t="shared" si="10"/>
        <v>0.19897686091401509</v>
      </c>
      <c r="I24" s="49">
        <f t="shared" si="0"/>
        <v>6</v>
      </c>
      <c r="J24" s="49">
        <f t="shared" si="11"/>
        <v>0.44492578695325863</v>
      </c>
      <c r="K24" s="49">
        <f t="shared" si="1"/>
        <v>0.18164019190695677</v>
      </c>
      <c r="M24" s="1">
        <f>'Cell_6 Gold count'!S24</f>
        <v>1.1368106586406772</v>
      </c>
      <c r="N24" s="1">
        <f>'Cell_1 Gold count'!S24</f>
        <v>0</v>
      </c>
      <c r="O24" s="1">
        <f>'Cell_2 Gold count'!S24</f>
        <v>2.495770141811219</v>
      </c>
      <c r="P24" s="1">
        <f>'Cell_3 Gold count'!S24</f>
        <v>1.1938611654840905</v>
      </c>
      <c r="Q24" s="1">
        <f>'Cell_4 Gold count'!S24</f>
        <v>1.9923045004467468</v>
      </c>
      <c r="R24" s="1">
        <f>'Cell_5 Gold count'!S24</f>
        <v>0</v>
      </c>
      <c r="S24" s="49">
        <f t="shared" si="2"/>
        <v>1.1364577443971222</v>
      </c>
      <c r="T24" s="49">
        <f t="shared" si="3"/>
        <v>6</v>
      </c>
      <c r="U24" s="49">
        <f t="shared" si="4"/>
        <v>0.92795218541561231</v>
      </c>
      <c r="V24" s="49">
        <f t="shared" si="5"/>
        <v>0.37883489332812942</v>
      </c>
      <c r="X24" s="1">
        <f>'Cell_6 Gold count'!T24</f>
        <v>2.8420266466016928</v>
      </c>
      <c r="Y24" s="1">
        <f>'Cell_1 Gold count'!T24</f>
        <v>0.50084434605640538</v>
      </c>
      <c r="Z24" s="1">
        <f>'Cell_2 Gold count'!T24</f>
        <v>1.2478850709056095</v>
      </c>
      <c r="AA24" s="1">
        <f>'Cell_3 Gold count'!T24</f>
        <v>1.7907917482261357</v>
      </c>
      <c r="AB24" s="1">
        <f>'Cell_4 Gold count'!T24</f>
        <v>0.4980761251116867</v>
      </c>
      <c r="AC24" s="1">
        <f>'Cell_5 Gold count'!T24</f>
        <v>0</v>
      </c>
      <c r="AD24" s="49">
        <f t="shared" si="6"/>
        <v>1.1466039894835884</v>
      </c>
      <c r="AE24" s="49">
        <f t="shared" si="7"/>
        <v>6</v>
      </c>
      <c r="AF24" s="49">
        <f t="shared" si="8"/>
        <v>0.95323906837711647</v>
      </c>
      <c r="AG24" s="49">
        <f t="shared" si="9"/>
        <v>0.38915822006832324</v>
      </c>
      <c r="AI24" s="1">
        <v>18</v>
      </c>
    </row>
    <row r="25" spans="1:35" x14ac:dyDescent="0.45">
      <c r="A25" t="s">
        <v>33</v>
      </c>
      <c r="B25" s="1">
        <f>'Cell_6 Gold count'!R25</f>
        <v>0</v>
      </c>
      <c r="C25" s="5">
        <f>'Cell_1 Gold count'!R25</f>
        <v>0</v>
      </c>
      <c r="D25" s="5">
        <f>'Cell_2 Gold count'!R25</f>
        <v>0</v>
      </c>
      <c r="E25" s="1">
        <f>'Cell_3 Gold count'!R25</f>
        <v>0</v>
      </c>
      <c r="F25" s="1">
        <f>'Cell_4 Gold count'!R25</f>
        <v>0</v>
      </c>
      <c r="G25" s="1">
        <f>'Cell_5 Gold count'!R25</f>
        <v>0</v>
      </c>
      <c r="H25" s="49">
        <f t="shared" si="10"/>
        <v>0</v>
      </c>
      <c r="I25" s="49">
        <f t="shared" si="0"/>
        <v>6</v>
      </c>
      <c r="J25" s="49">
        <f t="shared" si="11"/>
        <v>0</v>
      </c>
      <c r="K25" s="49">
        <f t="shared" si="1"/>
        <v>0</v>
      </c>
      <c r="M25" s="1">
        <f>'Cell_6 Gold count'!S25</f>
        <v>0</v>
      </c>
      <c r="N25" s="1">
        <f>'Cell_1 Gold count'!S25</f>
        <v>0</v>
      </c>
      <c r="O25" s="1">
        <f>'Cell_2 Gold count'!S25</f>
        <v>0</v>
      </c>
      <c r="P25" s="1">
        <f>'Cell_3 Gold count'!S25</f>
        <v>0</v>
      </c>
      <c r="Q25" s="1">
        <f>'Cell_4 Gold count'!S25</f>
        <v>0</v>
      </c>
      <c r="R25" s="1">
        <f>'Cell_5 Gold count'!S25</f>
        <v>0</v>
      </c>
      <c r="S25" s="49">
        <f t="shared" si="2"/>
        <v>0</v>
      </c>
      <c r="T25" s="49">
        <f t="shared" si="3"/>
        <v>6</v>
      </c>
      <c r="U25" s="49">
        <f t="shared" si="4"/>
        <v>0</v>
      </c>
      <c r="V25" s="49">
        <f t="shared" si="5"/>
        <v>0</v>
      </c>
      <c r="X25" s="1">
        <f>'Cell_6 Gold count'!T25</f>
        <v>0</v>
      </c>
      <c r="Y25" s="1">
        <f>'Cell_1 Gold count'!T25</f>
        <v>0</v>
      </c>
      <c r="Z25" s="1">
        <f>'Cell_2 Gold count'!T25</f>
        <v>0</v>
      </c>
      <c r="AA25" s="1">
        <f>'Cell_3 Gold count'!T25</f>
        <v>0</v>
      </c>
      <c r="AB25" s="1">
        <f>'Cell_4 Gold count'!T25</f>
        <v>0</v>
      </c>
      <c r="AC25" s="1">
        <f>'Cell_5 Gold count'!T25</f>
        <v>0</v>
      </c>
      <c r="AD25" s="49">
        <f t="shared" si="6"/>
        <v>0</v>
      </c>
      <c r="AE25" s="49">
        <f t="shared" si="7"/>
        <v>6</v>
      </c>
      <c r="AF25" s="49">
        <f t="shared" si="8"/>
        <v>0</v>
      </c>
      <c r="AG25" s="49">
        <f t="shared" si="9"/>
        <v>0</v>
      </c>
      <c r="AI25" s="1">
        <v>17</v>
      </c>
    </row>
    <row r="26" spans="1:35" x14ac:dyDescent="0.45">
      <c r="A26" t="s">
        <v>34</v>
      </c>
      <c r="B26" s="1">
        <f>'Cell_6 Gold count'!R26</f>
        <v>0</v>
      </c>
      <c r="C26" s="5">
        <f>'Cell_1 Gold count'!R26</f>
        <v>2.0033773842256215</v>
      </c>
      <c r="D26" s="5">
        <f>'Cell_2 Gold count'!R26</f>
        <v>0</v>
      </c>
      <c r="E26" s="1">
        <f>'Cell_3 Gold count'!R26</f>
        <v>1.1938611654840905</v>
      </c>
      <c r="F26" s="1">
        <f>'Cell_4 Gold count'!R26</f>
        <v>0</v>
      </c>
      <c r="G26" s="1">
        <f>'Cell_5 Gold count'!R26</f>
        <v>0</v>
      </c>
      <c r="H26" s="49">
        <f t="shared" si="10"/>
        <v>0.53287309161828533</v>
      </c>
      <c r="I26" s="49">
        <f t="shared" si="0"/>
        <v>6</v>
      </c>
      <c r="J26" s="49">
        <f t="shared" si="11"/>
        <v>0.78899757450543406</v>
      </c>
      <c r="K26" s="49">
        <f t="shared" si="1"/>
        <v>0.32210691097197786</v>
      </c>
      <c r="M26" s="1">
        <f>'Cell_6 Gold count'!S26</f>
        <v>0</v>
      </c>
      <c r="N26" s="1">
        <f>'Cell_1 Gold count'!S26</f>
        <v>2.0033773842256215</v>
      </c>
      <c r="O26" s="1">
        <f>'Cell_2 Gold count'!S26</f>
        <v>0</v>
      </c>
      <c r="P26" s="1">
        <f>'Cell_3 Gold count'!S26</f>
        <v>0</v>
      </c>
      <c r="Q26" s="1">
        <f>'Cell_4 Gold count'!S26</f>
        <v>0</v>
      </c>
      <c r="R26" s="1">
        <f>'Cell_5 Gold count'!S26</f>
        <v>0</v>
      </c>
      <c r="S26" s="49">
        <f t="shared" si="2"/>
        <v>0.33389623070427027</v>
      </c>
      <c r="T26" s="49">
        <f t="shared" si="3"/>
        <v>6</v>
      </c>
      <c r="U26" s="49">
        <f t="shared" si="4"/>
        <v>0.74661466928570075</v>
      </c>
      <c r="V26" s="49">
        <f t="shared" si="5"/>
        <v>0.30480416237112984</v>
      </c>
      <c r="X26" s="1">
        <f>'Cell_6 Gold count'!T26</f>
        <v>0</v>
      </c>
      <c r="Y26" s="1">
        <f>'Cell_1 Gold count'!T26</f>
        <v>0</v>
      </c>
      <c r="Z26" s="1">
        <f>'Cell_2 Gold count'!T26</f>
        <v>0</v>
      </c>
      <c r="AA26" s="1">
        <f>'Cell_3 Gold count'!T26</f>
        <v>0</v>
      </c>
      <c r="AB26" s="1">
        <f>'Cell_4 Gold count'!T26</f>
        <v>0</v>
      </c>
      <c r="AC26" s="1">
        <f>'Cell_5 Gold count'!T26</f>
        <v>0</v>
      </c>
      <c r="AD26" s="49">
        <f t="shared" si="6"/>
        <v>0</v>
      </c>
      <c r="AE26" s="49">
        <f t="shared" si="7"/>
        <v>6</v>
      </c>
      <c r="AF26" s="49">
        <f t="shared" si="8"/>
        <v>0</v>
      </c>
      <c r="AG26" s="49">
        <f t="shared" si="9"/>
        <v>0</v>
      </c>
      <c r="AI26" s="1">
        <v>16</v>
      </c>
    </row>
    <row r="27" spans="1:35" x14ac:dyDescent="0.45">
      <c r="A27" t="s">
        <v>35</v>
      </c>
      <c r="B27" s="1">
        <f>'Cell_6 Gold count'!R27</f>
        <v>0</v>
      </c>
      <c r="C27" s="5">
        <f>'Cell_1 Gold count'!R27</f>
        <v>0</v>
      </c>
      <c r="D27" s="5">
        <f>'Cell_2 Gold count'!R27</f>
        <v>0</v>
      </c>
      <c r="E27" s="1">
        <f>'Cell_3 Gold count'!R27</f>
        <v>0</v>
      </c>
      <c r="F27" s="1">
        <f>'Cell_4 Gold count'!R27</f>
        <v>0</v>
      </c>
      <c r="G27" s="1">
        <f>'Cell_5 Gold count'!R27</f>
        <v>0</v>
      </c>
      <c r="H27" s="49">
        <f t="shared" si="10"/>
        <v>0</v>
      </c>
      <c r="I27" s="49">
        <f t="shared" si="0"/>
        <v>6</v>
      </c>
      <c r="J27" s="49">
        <f t="shared" si="11"/>
        <v>0</v>
      </c>
      <c r="K27" s="49">
        <f t="shared" si="1"/>
        <v>0</v>
      </c>
      <c r="M27" s="1">
        <f>'Cell_6 Gold count'!S27</f>
        <v>0</v>
      </c>
      <c r="N27" s="1">
        <f>'Cell_1 Gold count'!S27</f>
        <v>0</v>
      </c>
      <c r="O27" s="1">
        <f>'Cell_2 Gold count'!S27</f>
        <v>0</v>
      </c>
      <c r="P27" s="1">
        <f>'Cell_3 Gold count'!S27</f>
        <v>0</v>
      </c>
      <c r="Q27" s="1">
        <f>'Cell_4 Gold count'!S27</f>
        <v>0</v>
      </c>
      <c r="R27" s="1">
        <f>'Cell_5 Gold count'!S27</f>
        <v>0</v>
      </c>
      <c r="S27" s="49">
        <f t="shared" si="2"/>
        <v>0</v>
      </c>
      <c r="T27" s="49">
        <f t="shared" si="3"/>
        <v>6</v>
      </c>
      <c r="U27" s="49">
        <f t="shared" si="4"/>
        <v>0</v>
      </c>
      <c r="V27" s="49">
        <f t="shared" si="5"/>
        <v>0</v>
      </c>
      <c r="X27" s="1">
        <f>'Cell_6 Gold count'!T27</f>
        <v>0</v>
      </c>
      <c r="Y27" s="1">
        <f>'Cell_1 Gold count'!T27</f>
        <v>0</v>
      </c>
      <c r="Z27" s="1">
        <f>'Cell_2 Gold count'!T27</f>
        <v>0</v>
      </c>
      <c r="AA27" s="1">
        <f>'Cell_3 Gold count'!T27</f>
        <v>0</v>
      </c>
      <c r="AB27" s="1">
        <f>'Cell_4 Gold count'!T27</f>
        <v>0</v>
      </c>
      <c r="AC27" s="1">
        <f>'Cell_5 Gold count'!T27</f>
        <v>0</v>
      </c>
      <c r="AD27" s="49">
        <f t="shared" si="6"/>
        <v>0</v>
      </c>
      <c r="AE27" s="49">
        <f t="shared" si="7"/>
        <v>6</v>
      </c>
      <c r="AF27" s="49">
        <f t="shared" si="8"/>
        <v>0</v>
      </c>
      <c r="AG27" s="49">
        <f t="shared" si="9"/>
        <v>0</v>
      </c>
      <c r="AI27" s="1">
        <v>15</v>
      </c>
    </row>
    <row r="28" spans="1:35" ht="14.65" thickBot="1" x14ac:dyDescent="0.5">
      <c r="C28" s="5"/>
      <c r="D28" s="5"/>
      <c r="H28" s="50"/>
      <c r="I28" s="50"/>
      <c r="J28" s="50"/>
      <c r="K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I28" s="1">
        <v>14</v>
      </c>
    </row>
    <row r="29" spans="1:35" x14ac:dyDescent="0.45">
      <c r="A29" s="17"/>
      <c r="B29" s="1" t="s">
        <v>67</v>
      </c>
      <c r="C29" s="1" t="s">
        <v>62</v>
      </c>
      <c r="D29" s="1" t="s">
        <v>63</v>
      </c>
      <c r="E29" s="1" t="s">
        <v>64</v>
      </c>
      <c r="F29" s="1" t="s">
        <v>65</v>
      </c>
      <c r="G29" s="1" t="s">
        <v>66</v>
      </c>
      <c r="H29" s="50"/>
      <c r="I29" s="50"/>
      <c r="J29" s="50"/>
      <c r="K29" s="50"/>
      <c r="M29" s="1" t="s">
        <v>67</v>
      </c>
      <c r="N29" s="1" t="s">
        <v>62</v>
      </c>
      <c r="O29" s="1" t="s">
        <v>63</v>
      </c>
      <c r="P29" s="1" t="s">
        <v>64</v>
      </c>
      <c r="Q29" s="1" t="s">
        <v>65</v>
      </c>
      <c r="R29" s="1" t="s">
        <v>66</v>
      </c>
      <c r="S29" s="50"/>
      <c r="T29" s="50"/>
      <c r="U29" s="50"/>
      <c r="V29" s="50"/>
      <c r="W29" s="50"/>
      <c r="X29" s="1" t="s">
        <v>67</v>
      </c>
      <c r="Y29" s="1" t="s">
        <v>62</v>
      </c>
      <c r="Z29" s="1" t="s">
        <v>63</v>
      </c>
      <c r="AA29" s="1" t="s">
        <v>64</v>
      </c>
      <c r="AB29" s="1" t="s">
        <v>65</v>
      </c>
      <c r="AC29" s="1" t="s">
        <v>66</v>
      </c>
      <c r="AD29" s="50"/>
      <c r="AE29" s="50"/>
      <c r="AF29" s="50"/>
      <c r="AG29" s="50"/>
      <c r="AI29" s="1">
        <v>13</v>
      </c>
    </row>
    <row r="30" spans="1:35" ht="14.65" thickBot="1" x14ac:dyDescent="0.5">
      <c r="A30" s="18"/>
      <c r="B30" s="1" t="str">
        <f>'Cell_6 Gold count'!R30</f>
        <v>-</v>
      </c>
      <c r="C30" s="5" t="str">
        <f>'Cell_1 Gold count'!R30</f>
        <v>-</v>
      </c>
      <c r="D30" s="5" t="str">
        <f>'Cell_2 Gold count'!R30</f>
        <v>-</v>
      </c>
      <c r="E30" s="1" t="str">
        <f>'Cell_3 Gold count'!R30</f>
        <v>-</v>
      </c>
      <c r="F30" s="1" t="str">
        <f>'Cell_4 Gold count'!R30</f>
        <v>-</v>
      </c>
      <c r="G30" s="1" t="str">
        <f>'Cell_5 Gold count'!R30</f>
        <v>-</v>
      </c>
      <c r="H30" s="37" t="s">
        <v>54</v>
      </c>
      <c r="I30" s="37" t="s">
        <v>36</v>
      </c>
      <c r="J30" s="37" t="s">
        <v>55</v>
      </c>
      <c r="K30" s="37" t="s">
        <v>56</v>
      </c>
      <c r="M30" s="1" t="str">
        <f>'Cell_6 Gold count'!S30</f>
        <v>+</v>
      </c>
      <c r="N30" s="1" t="str">
        <f>'Cell_1 Gold count'!S30</f>
        <v>+</v>
      </c>
      <c r="O30" s="1" t="str">
        <f>'Cell_2 Gold count'!S30</f>
        <v>+</v>
      </c>
      <c r="P30" s="1" t="str">
        <f>'Cell_3 Gold count'!S30</f>
        <v>+</v>
      </c>
      <c r="Q30" s="1" t="str">
        <f>'Cell_4 Gold count'!S30</f>
        <v>+</v>
      </c>
      <c r="R30" s="1" t="str">
        <f>'Cell_5 Gold count'!S30</f>
        <v>+</v>
      </c>
      <c r="S30" s="37" t="s">
        <v>54</v>
      </c>
      <c r="T30" s="37" t="s">
        <v>36</v>
      </c>
      <c r="U30" s="37" t="s">
        <v>55</v>
      </c>
      <c r="V30" s="37" t="s">
        <v>56</v>
      </c>
      <c r="W30" s="50"/>
      <c r="X30" s="50" t="str">
        <f>'Cell_6 Gold count'!T30</f>
        <v>side</v>
      </c>
      <c r="Y30" s="50" t="str">
        <f>'Cell_1 Gold count'!T30</f>
        <v>side</v>
      </c>
      <c r="Z30" s="50" t="str">
        <f>'Cell_2 Gold count'!T30</f>
        <v>side</v>
      </c>
      <c r="AA30" s="50" t="str">
        <f>'Cell_3 Gold count'!T30</f>
        <v>side</v>
      </c>
      <c r="AB30" s="50" t="str">
        <f>'Cell_4 Gold count'!T30</f>
        <v>side</v>
      </c>
      <c r="AC30" s="50" t="str">
        <f>'Cell_5 Gold count'!T30</f>
        <v>side</v>
      </c>
      <c r="AD30" s="37" t="s">
        <v>54</v>
      </c>
      <c r="AE30" s="37" t="s">
        <v>36</v>
      </c>
      <c r="AF30" s="37" t="s">
        <v>55</v>
      </c>
      <c r="AG30" s="37" t="s">
        <v>56</v>
      </c>
      <c r="AI30" s="1">
        <v>12</v>
      </c>
    </row>
    <row r="31" spans="1:35" x14ac:dyDescent="0.45">
      <c r="A31" t="s">
        <v>30</v>
      </c>
      <c r="B31" s="1">
        <f>'Cell_6 Gold count'!R31</f>
        <v>21.118237033775983</v>
      </c>
      <c r="C31" s="5">
        <f>'Cell_1 Gold count'!R31</f>
        <v>18.950917932784858</v>
      </c>
      <c r="D31" s="5">
        <f>'Cell_2 Gold count'!R31</f>
        <v>50.072924180446563</v>
      </c>
      <c r="E31" s="1">
        <f>'Cell_3 Gold count'!R31</f>
        <v>22.26094868608627</v>
      </c>
      <c r="F31" s="1">
        <f>'Cell_4 Gold count'!R31</f>
        <v>50.210230670909297</v>
      </c>
      <c r="G31" s="1">
        <f>'Cell_5 Gold count'!R31</f>
        <v>15.882554307908523</v>
      </c>
      <c r="H31" s="49">
        <f t="shared" si="10"/>
        <v>29.749302135318583</v>
      </c>
      <c r="I31" s="49">
        <f t="shared" si="0"/>
        <v>6</v>
      </c>
      <c r="J31" s="49">
        <f t="shared" si="11"/>
        <v>14.555421260558841</v>
      </c>
      <c r="K31" s="49">
        <f t="shared" si="1"/>
        <v>5.9422258466045133</v>
      </c>
      <c r="M31" s="1">
        <f>'Cell_6 Gold count'!S31</f>
        <v>2.6397796292219979</v>
      </c>
      <c r="N31" s="1">
        <f>'Cell_1 Gold count'!S31</f>
        <v>1.3536369951989182</v>
      </c>
      <c r="O31" s="1">
        <f>'Cell_2 Gold count'!S31</f>
        <v>3.8517633984958892</v>
      </c>
      <c r="P31" s="1">
        <f>'Cell_3 Gold count'!S31</f>
        <v>0</v>
      </c>
      <c r="Q31" s="1">
        <f>'Cell_4 Gold count'!S31</f>
        <v>3.1381394169318311</v>
      </c>
      <c r="R31" s="1">
        <f>'Cell_5 Gold count'!S31</f>
        <v>3.1765108615817046</v>
      </c>
      <c r="S31" s="49">
        <f t="shared" si="2"/>
        <v>2.3599717169050565</v>
      </c>
      <c r="T31" s="49">
        <f t="shared" si="3"/>
        <v>6</v>
      </c>
      <c r="U31" s="49">
        <f t="shared" si="4"/>
        <v>1.3011656383102663</v>
      </c>
      <c r="V31" s="49">
        <f t="shared" si="5"/>
        <v>0.53119864745048739</v>
      </c>
      <c r="X31" s="1">
        <f>'Cell_6 Gold count'!T31</f>
        <v>9.2392287022769946</v>
      </c>
      <c r="Y31" s="1">
        <f>'Cell_1 Gold count'!T31</f>
        <v>12.182732956790266</v>
      </c>
      <c r="Z31" s="1">
        <f>'Cell_2 Gold count'!T31</f>
        <v>15.407053593983557</v>
      </c>
      <c r="AA31" s="1">
        <f>'Cell_3 Gold count'!T31</f>
        <v>5.5652371715215674</v>
      </c>
      <c r="AB31" s="1">
        <f>'Cell_4 Gold count'!T31</f>
        <v>17.25976679312507</v>
      </c>
      <c r="AC31" s="1">
        <f>'Cell_5 Gold count'!T31</f>
        <v>3.9706385769771311</v>
      </c>
      <c r="AD31" s="49">
        <f t="shared" si="6"/>
        <v>10.604109632445764</v>
      </c>
      <c r="AE31" s="49">
        <f t="shared" si="7"/>
        <v>6</v>
      </c>
      <c r="AF31" s="49">
        <f t="shared" si="8"/>
        <v>4.8496420557445523</v>
      </c>
      <c r="AG31" s="49">
        <f t="shared" si="9"/>
        <v>1.979858078619368</v>
      </c>
      <c r="AI31" s="1">
        <v>11</v>
      </c>
    </row>
    <row r="32" spans="1:35" x14ac:dyDescent="0.45">
      <c r="A32" t="s">
        <v>31</v>
      </c>
      <c r="B32" s="1">
        <f>'Cell_6 Gold count'!R32</f>
        <v>5.2795592584439959</v>
      </c>
      <c r="C32" s="5">
        <f>'Cell_1 Gold count'!R32</f>
        <v>12.182732956790266</v>
      </c>
      <c r="D32" s="5">
        <f>'Cell_2 Gold count'!R32</f>
        <v>15.407053593983557</v>
      </c>
      <c r="E32" s="1">
        <f>'Cell_3 Gold count'!R32</f>
        <v>6.956546464401959</v>
      </c>
      <c r="F32" s="1">
        <f>'Cell_4 Gold count'!R32</f>
        <v>14.12162737619324</v>
      </c>
      <c r="G32" s="1">
        <f>'Cell_5 Gold count'!R32</f>
        <v>3.1765108615817046</v>
      </c>
      <c r="H32" s="49">
        <f t="shared" si="10"/>
        <v>9.5206717518991208</v>
      </c>
      <c r="I32" s="49">
        <f t="shared" si="0"/>
        <v>6</v>
      </c>
      <c r="J32" s="49">
        <f t="shared" si="11"/>
        <v>4.6136573485773029</v>
      </c>
      <c r="K32" s="49">
        <f t="shared" si="1"/>
        <v>1.8835177253427231</v>
      </c>
      <c r="M32" s="1">
        <f>'Cell_6 Gold count'!S32</f>
        <v>0</v>
      </c>
      <c r="N32" s="1">
        <f>'Cell_1 Gold count'!S32</f>
        <v>2.7072739903978364</v>
      </c>
      <c r="O32" s="1">
        <f>'Cell_2 Gold count'!S32</f>
        <v>5.7776450977438341</v>
      </c>
      <c r="P32" s="1">
        <f>'Cell_3 Gold count'!S32</f>
        <v>1.3913092928803918</v>
      </c>
      <c r="Q32" s="1">
        <f>'Cell_4 Gold count'!S32</f>
        <v>6.2762788338636621</v>
      </c>
      <c r="R32" s="1">
        <f>'Cell_5 Gold count'!S32</f>
        <v>1.5882554307908523</v>
      </c>
      <c r="S32" s="49">
        <f t="shared" si="2"/>
        <v>2.9567937742794292</v>
      </c>
      <c r="T32" s="49">
        <f t="shared" si="3"/>
        <v>6</v>
      </c>
      <c r="U32" s="49">
        <f t="shared" si="4"/>
        <v>2.3131764471954801</v>
      </c>
      <c r="V32" s="49">
        <f t="shared" si="5"/>
        <v>0.94435033010882719</v>
      </c>
      <c r="X32" s="1">
        <f>'Cell_6 Gold count'!T32</f>
        <v>3.2997245365274979</v>
      </c>
      <c r="Y32" s="1">
        <f>'Cell_1 Gold count'!T32</f>
        <v>2.0304554927983776</v>
      </c>
      <c r="Z32" s="1">
        <f>'Cell_2 Gold count'!T32</f>
        <v>7.7035267969917784</v>
      </c>
      <c r="AA32" s="1">
        <f>'Cell_3 Gold count'!T32</f>
        <v>4.1739278786411749</v>
      </c>
      <c r="AB32" s="1">
        <f>'Cell_4 Gold count'!T32</f>
        <v>7.8453485423295781</v>
      </c>
      <c r="AC32" s="1">
        <f>'Cell_5 Gold count'!T32</f>
        <v>0</v>
      </c>
      <c r="AD32" s="49">
        <f t="shared" si="6"/>
        <v>4.175497207881401</v>
      </c>
      <c r="AE32" s="49">
        <f t="shared" si="7"/>
        <v>6</v>
      </c>
      <c r="AF32" s="49">
        <f t="shared" si="8"/>
        <v>2.84949594155837</v>
      </c>
      <c r="AG32" s="49">
        <f t="shared" si="9"/>
        <v>1.1633018468249203</v>
      </c>
      <c r="AI32" s="1">
        <v>10</v>
      </c>
    </row>
    <row r="33" spans="1:35" x14ac:dyDescent="0.45">
      <c r="A33" t="s">
        <v>32</v>
      </c>
      <c r="B33" s="1">
        <f>'Cell_6 Gold count'!R33</f>
        <v>0</v>
      </c>
      <c r="C33" s="5">
        <f>'Cell_1 Gold count'!R33</f>
        <v>1.3536369951989182</v>
      </c>
      <c r="D33" s="5">
        <f>'Cell_2 Gold count'!R33</f>
        <v>1.9258816992479446</v>
      </c>
      <c r="E33" s="1">
        <f>'Cell_3 Gold count'!R33</f>
        <v>0</v>
      </c>
      <c r="F33" s="1">
        <f>'Cell_4 Gold count'!R33</f>
        <v>1.5690697084659155</v>
      </c>
      <c r="G33" s="1">
        <f>'Cell_5 Gold count'!R33</f>
        <v>0</v>
      </c>
      <c r="H33" s="49">
        <f t="shared" si="10"/>
        <v>0.80809806715212973</v>
      </c>
      <c r="I33" s="49">
        <f t="shared" si="0"/>
        <v>6</v>
      </c>
      <c r="J33" s="49">
        <f t="shared" si="11"/>
        <v>0.8251462766771086</v>
      </c>
      <c r="K33" s="49">
        <f t="shared" si="1"/>
        <v>0.33686455683605132</v>
      </c>
      <c r="M33" s="1">
        <f>'Cell_6 Gold count'!S33</f>
        <v>0</v>
      </c>
      <c r="N33" s="1">
        <f>'Cell_1 Gold count'!S33</f>
        <v>0</v>
      </c>
      <c r="O33" s="1">
        <f>'Cell_2 Gold count'!S33</f>
        <v>1.9258816992479446</v>
      </c>
      <c r="P33" s="1">
        <f>'Cell_3 Gold count'!S33</f>
        <v>0</v>
      </c>
      <c r="Q33" s="1">
        <f>'Cell_4 Gold count'!S33</f>
        <v>0</v>
      </c>
      <c r="R33" s="1">
        <f>'Cell_5 Gold count'!S33</f>
        <v>0</v>
      </c>
      <c r="S33" s="49">
        <f t="shared" si="2"/>
        <v>0.32098028320799077</v>
      </c>
      <c r="T33" s="49">
        <f t="shared" si="3"/>
        <v>6</v>
      </c>
      <c r="U33" s="49">
        <f t="shared" si="4"/>
        <v>0.71773373269020158</v>
      </c>
      <c r="V33" s="49">
        <f t="shared" si="5"/>
        <v>0.29301356937902207</v>
      </c>
      <c r="X33" s="1">
        <f>'Cell_6 Gold count'!T33</f>
        <v>0</v>
      </c>
      <c r="Y33" s="1">
        <f>'Cell_1 Gold count'!T33</f>
        <v>0.67681849759945911</v>
      </c>
      <c r="Z33" s="1">
        <f>'Cell_2 Gold count'!T33</f>
        <v>0.96294084962397231</v>
      </c>
      <c r="AA33" s="1">
        <f>'Cell_3 Gold count'!T33</f>
        <v>1.3913092928803918</v>
      </c>
      <c r="AB33" s="1">
        <f>'Cell_4 Gold count'!T33</f>
        <v>0</v>
      </c>
      <c r="AC33" s="1">
        <f>'Cell_5 Gold count'!T33</f>
        <v>0</v>
      </c>
      <c r="AD33" s="49">
        <f t="shared" si="6"/>
        <v>0.50517810668397056</v>
      </c>
      <c r="AE33" s="49">
        <f t="shared" si="7"/>
        <v>6</v>
      </c>
      <c r="AF33" s="49">
        <f t="shared" si="8"/>
        <v>0.54617616056022555</v>
      </c>
      <c r="AG33" s="49">
        <f t="shared" si="9"/>
        <v>0.22297548384082846</v>
      </c>
      <c r="AI33" s="1">
        <v>9</v>
      </c>
    </row>
    <row r="34" spans="1:35" x14ac:dyDescent="0.45">
      <c r="A34" t="s">
        <v>33</v>
      </c>
      <c r="B34" s="1">
        <f>'Cell_6 Gold count'!R34</f>
        <v>0</v>
      </c>
      <c r="C34" s="5">
        <f>'Cell_1 Gold count'!R34</f>
        <v>0</v>
      </c>
      <c r="D34" s="5">
        <f>'Cell_2 Gold count'!R34</f>
        <v>0</v>
      </c>
      <c r="E34" s="1">
        <f>'Cell_3 Gold count'!R34</f>
        <v>1.3913092928803918</v>
      </c>
      <c r="F34" s="1">
        <f>'Cell_4 Gold count'!R34</f>
        <v>0</v>
      </c>
      <c r="G34" s="1">
        <f>'Cell_5 Gold count'!R34</f>
        <v>0</v>
      </c>
      <c r="H34" s="49">
        <f t="shared" si="10"/>
        <v>0.23188488214673197</v>
      </c>
      <c r="I34" s="49">
        <f t="shared" si="0"/>
        <v>6</v>
      </c>
      <c r="J34" s="49">
        <f t="shared" si="11"/>
        <v>0.51851035943461998</v>
      </c>
      <c r="K34" s="49">
        <f t="shared" si="1"/>
        <v>0.21168096782698678</v>
      </c>
      <c r="M34" s="1">
        <f>'Cell_6 Gold count'!S34</f>
        <v>0</v>
      </c>
      <c r="N34" s="1">
        <f>'Cell_1 Gold count'!S34</f>
        <v>0</v>
      </c>
      <c r="O34" s="1">
        <f>'Cell_2 Gold count'!S34</f>
        <v>0</v>
      </c>
      <c r="P34" s="1">
        <f>'Cell_3 Gold count'!S34</f>
        <v>0</v>
      </c>
      <c r="Q34" s="1">
        <f>'Cell_4 Gold count'!S34</f>
        <v>0</v>
      </c>
      <c r="R34" s="1">
        <f>'Cell_5 Gold count'!S34</f>
        <v>0</v>
      </c>
      <c r="S34" s="49">
        <f t="shared" si="2"/>
        <v>0</v>
      </c>
      <c r="T34" s="49">
        <f t="shared" si="3"/>
        <v>6</v>
      </c>
      <c r="U34" s="49">
        <f t="shared" si="4"/>
        <v>0</v>
      </c>
      <c r="V34" s="49">
        <f t="shared" si="5"/>
        <v>0</v>
      </c>
      <c r="X34" s="1">
        <f>'Cell_6 Gold count'!T34</f>
        <v>0</v>
      </c>
      <c r="Y34" s="1">
        <f>'Cell_1 Gold count'!T34</f>
        <v>0</v>
      </c>
      <c r="Z34" s="1">
        <f>'Cell_2 Gold count'!T34</f>
        <v>0</v>
      </c>
      <c r="AA34" s="1">
        <f>'Cell_3 Gold count'!T34</f>
        <v>0</v>
      </c>
      <c r="AB34" s="1">
        <f>'Cell_4 Gold count'!T34</f>
        <v>0</v>
      </c>
      <c r="AC34" s="1">
        <f>'Cell_5 Gold count'!T34</f>
        <v>0</v>
      </c>
      <c r="AD34" s="49">
        <f t="shared" si="6"/>
        <v>0</v>
      </c>
      <c r="AE34" s="49">
        <f t="shared" si="7"/>
        <v>6</v>
      </c>
      <c r="AF34" s="49">
        <f t="shared" si="8"/>
        <v>0</v>
      </c>
      <c r="AG34" s="49">
        <f t="shared" si="9"/>
        <v>0</v>
      </c>
      <c r="AI34" s="1">
        <v>8</v>
      </c>
    </row>
    <row r="35" spans="1:35" x14ac:dyDescent="0.45">
      <c r="A35" t="s">
        <v>34</v>
      </c>
      <c r="B35" s="1">
        <f>'Cell_6 Gold count'!R35</f>
        <v>0</v>
      </c>
      <c r="C35" s="5">
        <f>'Cell_1 Gold count'!R35</f>
        <v>0</v>
      </c>
      <c r="D35" s="5">
        <f>'Cell_2 Gold count'!R35</f>
        <v>0</v>
      </c>
      <c r="E35" s="1">
        <f>'Cell_3 Gold count'!R35</f>
        <v>1.3913092928803918</v>
      </c>
      <c r="F35" s="1">
        <f>'Cell_4 Gold count'!R35</f>
        <v>0</v>
      </c>
      <c r="G35" s="1">
        <f>'Cell_5 Gold count'!R35</f>
        <v>0</v>
      </c>
      <c r="H35" s="49">
        <f t="shared" si="10"/>
        <v>0.23188488214673197</v>
      </c>
      <c r="I35" s="49">
        <f t="shared" si="0"/>
        <v>6</v>
      </c>
      <c r="J35" s="49">
        <f t="shared" si="11"/>
        <v>0.51851035943461998</v>
      </c>
      <c r="K35" s="49">
        <f t="shared" si="1"/>
        <v>0.21168096782698678</v>
      </c>
      <c r="M35" s="1">
        <f>'Cell_6 Gold count'!S35</f>
        <v>0</v>
      </c>
      <c r="N35" s="1">
        <f>'Cell_1 Gold count'!S35</f>
        <v>1.3536369951989182</v>
      </c>
      <c r="O35" s="1">
        <f>'Cell_2 Gold count'!S35</f>
        <v>0</v>
      </c>
      <c r="P35" s="1">
        <f>'Cell_3 Gold count'!S35</f>
        <v>1.3913092928803918</v>
      </c>
      <c r="Q35" s="1">
        <f>'Cell_4 Gold count'!S35</f>
        <v>0</v>
      </c>
      <c r="R35" s="1">
        <f>'Cell_5 Gold count'!S35</f>
        <v>0</v>
      </c>
      <c r="S35" s="49">
        <f t="shared" si="2"/>
        <v>0.45749104801321838</v>
      </c>
      <c r="T35" s="49">
        <f t="shared" si="3"/>
        <v>6</v>
      </c>
      <c r="U35" s="49">
        <f t="shared" si="4"/>
        <v>0.64708143603324697</v>
      </c>
      <c r="V35" s="49">
        <f t="shared" si="5"/>
        <v>0.26416989005147462</v>
      </c>
      <c r="X35" s="1">
        <f>'Cell_6 Gold count'!T35</f>
        <v>0</v>
      </c>
      <c r="Y35" s="1">
        <f>'Cell_1 Gold count'!T35</f>
        <v>0</v>
      </c>
      <c r="Z35" s="1">
        <f>'Cell_2 Gold count'!T35</f>
        <v>0</v>
      </c>
      <c r="AA35" s="1">
        <f>'Cell_3 Gold count'!T35</f>
        <v>0</v>
      </c>
      <c r="AB35" s="1">
        <f>'Cell_4 Gold count'!T35</f>
        <v>0</v>
      </c>
      <c r="AC35" s="1">
        <f>'Cell_5 Gold count'!T35</f>
        <v>0</v>
      </c>
      <c r="AD35" s="49">
        <f t="shared" si="6"/>
        <v>0</v>
      </c>
      <c r="AE35" s="49">
        <f t="shared" si="7"/>
        <v>6</v>
      </c>
      <c r="AF35" s="49">
        <f t="shared" si="8"/>
        <v>0</v>
      </c>
      <c r="AG35" s="49">
        <f t="shared" si="9"/>
        <v>0</v>
      </c>
      <c r="AI35" s="1">
        <v>7</v>
      </c>
    </row>
    <row r="36" spans="1:35" x14ac:dyDescent="0.45">
      <c r="A36" t="s">
        <v>35</v>
      </c>
      <c r="B36" s="1">
        <f>'Cell_6 Gold count'!R36</f>
        <v>0</v>
      </c>
      <c r="C36" s="5">
        <f>'Cell_1 Gold count'!R36</f>
        <v>0</v>
      </c>
      <c r="D36" s="5">
        <f>'Cell_2 Gold count'!R36</f>
        <v>0</v>
      </c>
      <c r="E36" s="1">
        <f>'Cell_3 Gold count'!R36</f>
        <v>0</v>
      </c>
      <c r="F36" s="1">
        <f>'Cell_4 Gold count'!R36</f>
        <v>0</v>
      </c>
      <c r="G36" s="1">
        <f>'Cell_5 Gold count'!R36</f>
        <v>0</v>
      </c>
      <c r="H36" s="49">
        <f t="shared" si="10"/>
        <v>0</v>
      </c>
      <c r="I36" s="49">
        <f t="shared" si="0"/>
        <v>6</v>
      </c>
      <c r="J36" s="49">
        <f t="shared" si="11"/>
        <v>0</v>
      </c>
      <c r="K36" s="49">
        <f t="shared" si="1"/>
        <v>0</v>
      </c>
      <c r="M36" s="1">
        <f>'Cell_6 Gold count'!S36</f>
        <v>0</v>
      </c>
      <c r="N36" s="1">
        <f>'Cell_1 Gold count'!S36</f>
        <v>0</v>
      </c>
      <c r="O36" s="1">
        <f>'Cell_2 Gold count'!S36</f>
        <v>0</v>
      </c>
      <c r="P36" s="1">
        <f>'Cell_3 Gold count'!S36</f>
        <v>0</v>
      </c>
      <c r="Q36" s="1">
        <f>'Cell_4 Gold count'!S36</f>
        <v>0</v>
      </c>
      <c r="R36" s="1">
        <f>'Cell_5 Gold count'!S36</f>
        <v>0</v>
      </c>
      <c r="S36" s="49">
        <f t="shared" si="2"/>
        <v>0</v>
      </c>
      <c r="T36" s="49">
        <f t="shared" si="3"/>
        <v>6</v>
      </c>
      <c r="U36" s="49">
        <f t="shared" si="4"/>
        <v>0</v>
      </c>
      <c r="V36" s="49">
        <f t="shared" si="5"/>
        <v>0</v>
      </c>
      <c r="X36" s="1">
        <f>'Cell_6 Gold count'!T36</f>
        <v>0</v>
      </c>
      <c r="Y36" s="1">
        <f>'Cell_1 Gold count'!T36</f>
        <v>0.67681849759945911</v>
      </c>
      <c r="Z36" s="1">
        <f>'Cell_2 Gold count'!T36</f>
        <v>0</v>
      </c>
      <c r="AA36" s="1">
        <f>'Cell_3 Gold count'!T36</f>
        <v>0</v>
      </c>
      <c r="AB36" s="1">
        <f>'Cell_4 Gold count'!T36</f>
        <v>0</v>
      </c>
      <c r="AC36" s="1">
        <f>'Cell_5 Gold count'!T36</f>
        <v>0</v>
      </c>
      <c r="AD36" s="49">
        <f t="shared" si="6"/>
        <v>0.11280308293324319</v>
      </c>
      <c r="AE36" s="49">
        <f t="shared" si="7"/>
        <v>6</v>
      </c>
      <c r="AF36" s="49">
        <f t="shared" si="8"/>
        <v>0.25223536151027814</v>
      </c>
      <c r="AG36" s="49">
        <f t="shared" si="9"/>
        <v>0.10297465513110554</v>
      </c>
      <c r="AI36" s="1">
        <v>6</v>
      </c>
    </row>
    <row r="37" spans="1:35" x14ac:dyDescent="0.45">
      <c r="C37" s="5"/>
      <c r="D37" s="5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I37" s="1">
        <v>5</v>
      </c>
    </row>
    <row r="38" spans="1:35" x14ac:dyDescent="0.45">
      <c r="B38" s="1">
        <f>SUM(B3:B36)</f>
        <v>155.18208498723379</v>
      </c>
      <c r="C38" s="1">
        <f t="shared" ref="C38:G38" si="12">SUM(C3:C36)</f>
        <v>172.08049586896155</v>
      </c>
      <c r="D38" s="1">
        <f t="shared" si="12"/>
        <v>187.56027795165107</v>
      </c>
      <c r="E38" s="1">
        <f t="shared" si="12"/>
        <v>144.4002394253655</v>
      </c>
      <c r="F38" s="1">
        <f t="shared" si="12"/>
        <v>204.62748508907143</v>
      </c>
      <c r="G38" s="1">
        <f t="shared" si="12"/>
        <v>120.84125682086423</v>
      </c>
      <c r="H38" s="49"/>
      <c r="I38" s="49"/>
      <c r="J38" s="49"/>
      <c r="K38" s="49"/>
      <c r="M38" s="1">
        <f t="shared" ref="M38:R38" si="13">SUM(M3:M36)</f>
        <v>70.088921789389104</v>
      </c>
      <c r="N38" s="1">
        <f t="shared" si="13"/>
        <v>59.524175017239379</v>
      </c>
      <c r="O38" s="1">
        <f t="shared" si="13"/>
        <v>88.79894511295123</v>
      </c>
      <c r="P38" s="1">
        <f t="shared" si="13"/>
        <v>70.22341581698204</v>
      </c>
      <c r="Q38" s="1">
        <f t="shared" si="13"/>
        <v>95.759522608774219</v>
      </c>
      <c r="R38" s="1">
        <f t="shared" si="13"/>
        <v>64.001642076513605</v>
      </c>
      <c r="S38" s="49"/>
      <c r="T38" s="49"/>
      <c r="U38" s="49"/>
      <c r="V38" s="49"/>
      <c r="X38" s="1">
        <f t="shared" ref="X38:AC38" si="14">SUM(X3:X36)</f>
        <v>86.021127816377657</v>
      </c>
      <c r="Y38" s="1">
        <f t="shared" si="14"/>
        <v>90.949022615191126</v>
      </c>
      <c r="Z38" s="1">
        <f t="shared" si="14"/>
        <v>107.40997949117353</v>
      </c>
      <c r="AA38" s="1">
        <f t="shared" si="14"/>
        <v>68.568692386488493</v>
      </c>
      <c r="AB38" s="1">
        <f t="shared" si="14"/>
        <v>130.06431439359781</v>
      </c>
      <c r="AC38" s="1">
        <f t="shared" si="14"/>
        <v>59.262143099827703</v>
      </c>
      <c r="AD38" s="49"/>
      <c r="AE38" s="49"/>
      <c r="AF38" s="49"/>
      <c r="AG38" s="49"/>
      <c r="AI38" s="1">
        <v>4</v>
      </c>
    </row>
    <row r="39" spans="1:35" x14ac:dyDescent="0.45">
      <c r="B39" s="1">
        <f>'Cell_6 Gold count'!R38</f>
        <v>155.18208498723379</v>
      </c>
      <c r="C39" s="5">
        <f>'Cell_1 Gold count'!R38</f>
        <v>172.08049586896155</v>
      </c>
      <c r="D39" s="5">
        <f>'Cell_2 Gold count'!R38</f>
        <v>187.56027795165107</v>
      </c>
      <c r="E39" s="1">
        <f>'Cell_3 Gold count'!R38</f>
        <v>144.4002394253655</v>
      </c>
      <c r="F39" s="1">
        <f>'Cell_4 Gold count'!R38</f>
        <v>204.62748508907143</v>
      </c>
      <c r="G39" s="1">
        <f>'Cell_5 Gold count'!R38</f>
        <v>120.84125682086423</v>
      </c>
      <c r="M39" s="1">
        <f>'Cell_6 Gold count'!S38</f>
        <v>70.088921789389104</v>
      </c>
      <c r="N39" s="1">
        <f>'Cell_1 Gold count'!S38</f>
        <v>59.524175017239379</v>
      </c>
      <c r="O39" s="1">
        <f>'Cell_2 Gold count'!S38</f>
        <v>88.79894511295123</v>
      </c>
      <c r="P39" s="1">
        <f>'Cell_3 Gold count'!S38</f>
        <v>70.22341581698204</v>
      </c>
      <c r="Q39" s="1">
        <f>'Cell_4 Gold count'!S38</f>
        <v>95.759522608774219</v>
      </c>
      <c r="R39" s="1">
        <f>'Cell_5 Gold count'!S38</f>
        <v>64.001642076513605</v>
      </c>
      <c r="X39" s="1">
        <f>'Cell_6 Gold count'!T38</f>
        <v>86.021127816377657</v>
      </c>
      <c r="Y39" s="1">
        <f>'Cell_1 Gold count'!T38</f>
        <v>90.949022615191126</v>
      </c>
      <c r="Z39" s="1">
        <f>'Cell_2 Gold count'!T38</f>
        <v>107.40997949117353</v>
      </c>
      <c r="AA39" s="1">
        <f>'Cell_3 Gold count'!T38</f>
        <v>68.568692386488493</v>
      </c>
      <c r="AB39" s="1">
        <f>'Cell_4 Gold count'!T38</f>
        <v>130.06431439359781</v>
      </c>
      <c r="AC39" s="1">
        <f>'Cell_5 Gold count'!T38</f>
        <v>59.262143099827703</v>
      </c>
      <c r="AI39" s="1">
        <v>3</v>
      </c>
    </row>
    <row r="40" spans="1:35" x14ac:dyDescent="0.45">
      <c r="AI40" s="1">
        <v>2</v>
      </c>
    </row>
    <row r="41" spans="1:35" x14ac:dyDescent="0.45">
      <c r="AI41" s="1">
        <v>1</v>
      </c>
    </row>
    <row r="42" spans="1:35" x14ac:dyDescent="0.45">
      <c r="AI42" s="1">
        <v>0</v>
      </c>
    </row>
  </sheetData>
  <conditionalFormatting sqref="H1:H1048576 S1:S1048576 AD1:AD1048576">
    <cfRule type="top10" dxfId="12" priority="1" rank="10"/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57"/>
  <sheetViews>
    <sheetView topLeftCell="A7" workbookViewId="0">
      <selection activeCell="V1" sqref="V1:AF1048576"/>
    </sheetView>
  </sheetViews>
  <sheetFormatPr defaultRowHeight="14.25" x14ac:dyDescent="0.45"/>
  <cols>
    <col min="5" max="5" width="9.86328125" bestFit="1" customWidth="1"/>
    <col min="7" max="7" width="9.59765625" bestFit="1" customWidth="1"/>
    <col min="8" max="11" width="3.3984375" style="1" customWidth="1"/>
    <col min="12" max="12" width="1.73046875" style="1" customWidth="1"/>
    <col min="13" max="16" width="4.86328125" customWidth="1"/>
    <col min="17" max="17" width="1.73046875" style="1" customWidth="1"/>
    <col min="18" max="21" width="4" style="1" customWidth="1"/>
    <col min="22" max="22" width="2.73046875" bestFit="1" customWidth="1"/>
    <col min="23" max="23" width="5.73046875" style="51" bestFit="1" customWidth="1"/>
    <col min="24" max="24" width="5.53125" style="51" bestFit="1" customWidth="1"/>
    <col min="25" max="25" width="3" customWidth="1"/>
    <col min="26" max="26" width="2.73046875" bestFit="1" customWidth="1"/>
    <col min="27" max="27" width="5.73046875" style="51" bestFit="1" customWidth="1"/>
    <col min="28" max="28" width="5.53125" style="51" bestFit="1" customWidth="1"/>
    <col min="29" max="29" width="3.1328125" customWidth="1"/>
    <col min="30" max="30" width="3.73046875" bestFit="1" customWidth="1"/>
    <col min="31" max="31" width="5.73046875" style="51" bestFit="1" customWidth="1"/>
    <col min="32" max="32" width="5.53125" style="51" bestFit="1" customWidth="1"/>
    <col min="33" max="34" width="4" customWidth="1"/>
  </cols>
  <sheetData>
    <row r="1" spans="1:32" x14ac:dyDescent="0.45">
      <c r="A1" s="6" t="s">
        <v>0</v>
      </c>
      <c r="B1" s="7" t="s">
        <v>1</v>
      </c>
      <c r="C1" s="7" t="s">
        <v>2</v>
      </c>
      <c r="D1" s="7" t="s">
        <v>3</v>
      </c>
      <c r="E1" s="8" t="s">
        <v>4</v>
      </c>
      <c r="G1" s="17" t="s">
        <v>48</v>
      </c>
      <c r="V1" s="6" t="s">
        <v>21</v>
      </c>
      <c r="W1" s="57" t="s">
        <v>22</v>
      </c>
      <c r="X1" s="58" t="s">
        <v>23</v>
      </c>
      <c r="Z1" s="6" t="s">
        <v>21</v>
      </c>
      <c r="AA1" s="57" t="s">
        <v>22</v>
      </c>
      <c r="AB1" s="58" t="s">
        <v>23</v>
      </c>
      <c r="AD1" s="6" t="s">
        <v>21</v>
      </c>
      <c r="AE1" s="57" t="s">
        <v>22</v>
      </c>
      <c r="AF1" s="58" t="s">
        <v>23</v>
      </c>
    </row>
    <row r="2" spans="1:32" ht="14.65" thickBot="1" x14ac:dyDescent="0.5">
      <c r="A2" s="9" t="s">
        <v>5</v>
      </c>
      <c r="B2" s="22">
        <v>5</v>
      </c>
      <c r="C2" s="22">
        <v>6</v>
      </c>
      <c r="D2" s="22">
        <v>5</v>
      </c>
      <c r="E2" s="23">
        <v>3</v>
      </c>
      <c r="G2" s="18">
        <f>E40/COUNTA(G3:G14)*G45/4</f>
        <v>2.3168126699911692E-2</v>
      </c>
      <c r="H2" s="1" t="s">
        <v>40</v>
      </c>
      <c r="I2" s="1" t="s">
        <v>41</v>
      </c>
      <c r="J2" s="1" t="s">
        <v>42</v>
      </c>
      <c r="K2" s="1" t="s">
        <v>43</v>
      </c>
      <c r="M2" s="19" t="s">
        <v>49</v>
      </c>
      <c r="N2" s="19" t="s">
        <v>50</v>
      </c>
      <c r="O2" s="19" t="s">
        <v>51</v>
      </c>
      <c r="P2" s="19" t="s">
        <v>50</v>
      </c>
      <c r="R2" s="1" t="s">
        <v>49</v>
      </c>
      <c r="S2" s="1" t="s">
        <v>51</v>
      </c>
      <c r="T2" s="1" t="s">
        <v>50</v>
      </c>
      <c r="V2" s="24">
        <v>1</v>
      </c>
      <c r="W2" s="59">
        <v>2.2196015801870401</v>
      </c>
      <c r="X2" s="60">
        <v>7.3508500974893004E-2</v>
      </c>
      <c r="Z2" s="24">
        <v>39</v>
      </c>
      <c r="AA2" s="59">
        <v>1.7098981440997001</v>
      </c>
      <c r="AB2" s="60">
        <v>8.6562310247120897E-2</v>
      </c>
      <c r="AD2" s="24">
        <v>77</v>
      </c>
      <c r="AE2" s="59">
        <v>0.94883066132960903</v>
      </c>
      <c r="AF2" s="60">
        <v>5.6969630061542799E-2</v>
      </c>
    </row>
    <row r="3" spans="1:32" x14ac:dyDescent="0.45">
      <c r="A3" s="9" t="s">
        <v>6</v>
      </c>
      <c r="B3" s="22">
        <v>26</v>
      </c>
      <c r="C3" s="22">
        <v>23</v>
      </c>
      <c r="D3" s="22">
        <v>8</v>
      </c>
      <c r="E3" s="23">
        <v>12</v>
      </c>
      <c r="G3" t="s">
        <v>24</v>
      </c>
      <c r="H3" s="1">
        <f>B3+B2</f>
        <v>31</v>
      </c>
      <c r="I3" s="1">
        <f t="shared" ref="I3:K3" si="0">C3+C2</f>
        <v>29</v>
      </c>
      <c r="J3" s="1">
        <f t="shared" si="0"/>
        <v>13</v>
      </c>
      <c r="K3" s="1">
        <f t="shared" si="0"/>
        <v>15</v>
      </c>
      <c r="L3" s="15"/>
      <c r="M3" s="5">
        <f>H3/$G$2/$G$40</f>
        <v>35.211714967327076</v>
      </c>
      <c r="N3" s="5">
        <f>I3/$G$2/$G$40</f>
        <v>32.939991421047907</v>
      </c>
      <c r="O3" s="5">
        <f t="shared" ref="N3:P14" si="1">J3/$G$2/$G$40</f>
        <v>14.76620305081458</v>
      </c>
      <c r="P3" s="5">
        <f t="shared" si="1"/>
        <v>17.037926597093747</v>
      </c>
      <c r="Q3" s="15"/>
      <c r="R3" s="5">
        <f>M3</f>
        <v>35.211714967327076</v>
      </c>
      <c r="S3" s="5">
        <f t="shared" ref="S3:S14" si="2">O3</f>
        <v>14.76620305081458</v>
      </c>
      <c r="T3" s="1">
        <f>(N3+P3)/2</f>
        <v>24.988959009070825</v>
      </c>
      <c r="V3" s="24">
        <v>2</v>
      </c>
      <c r="W3" s="59">
        <v>2.3851083133357198</v>
      </c>
      <c r="X3" s="60">
        <v>8.7095810696624004E-2</v>
      </c>
      <c r="Z3" s="24">
        <v>40</v>
      </c>
      <c r="AA3" s="59">
        <v>1.70220663144016</v>
      </c>
      <c r="AB3" s="60">
        <v>9.7829877137079801E-2</v>
      </c>
      <c r="AD3" s="24">
        <v>78</v>
      </c>
      <c r="AE3" s="59">
        <v>0.98857027683755305</v>
      </c>
      <c r="AF3" s="60">
        <v>5.8616128944948998E-2</v>
      </c>
    </row>
    <row r="4" spans="1:32" x14ac:dyDescent="0.45">
      <c r="A4" s="9" t="s">
        <v>7</v>
      </c>
      <c r="B4" s="22">
        <v>2</v>
      </c>
      <c r="C4" s="22">
        <v>1</v>
      </c>
      <c r="D4" s="22">
        <v>6</v>
      </c>
      <c r="E4" s="23">
        <v>4</v>
      </c>
      <c r="G4" t="s">
        <v>25</v>
      </c>
      <c r="H4" s="1">
        <f>B4</f>
        <v>2</v>
      </c>
      <c r="I4" s="1">
        <f t="shared" ref="I4:K14" si="3">C4</f>
        <v>1</v>
      </c>
      <c r="J4" s="1">
        <f t="shared" si="3"/>
        <v>6</v>
      </c>
      <c r="K4" s="1">
        <f t="shared" si="3"/>
        <v>4</v>
      </c>
      <c r="L4" s="15"/>
      <c r="M4" s="5">
        <f t="shared" ref="M4:M13" si="4">H4/$G$2/$G$40</f>
        <v>2.2717235462791661</v>
      </c>
      <c r="N4" s="5">
        <f t="shared" si="1"/>
        <v>1.135861773139583</v>
      </c>
      <c r="O4" s="5">
        <f t="shared" si="1"/>
        <v>6.8151706388374977</v>
      </c>
      <c r="P4" s="5">
        <f t="shared" si="1"/>
        <v>4.5434470925583321</v>
      </c>
      <c r="Q4" s="15"/>
      <c r="R4" s="5">
        <f t="shared" ref="R4:R36" si="5">M4</f>
        <v>2.2717235462791661</v>
      </c>
      <c r="S4" s="5">
        <f t="shared" si="2"/>
        <v>6.8151706388374977</v>
      </c>
      <c r="T4" s="1">
        <f t="shared" ref="T4:T36" si="6">(N4+P4)/2</f>
        <v>2.8396544328489575</v>
      </c>
      <c r="V4" s="24">
        <v>3</v>
      </c>
      <c r="W4" s="59">
        <v>2.58379737326631</v>
      </c>
      <c r="X4" s="60">
        <v>7.0823043990721493E-2</v>
      </c>
      <c r="Z4" s="24">
        <v>41</v>
      </c>
      <c r="AA4" s="59">
        <v>2.1385458611216102</v>
      </c>
      <c r="AB4" s="60">
        <v>9.7109033908010498E-2</v>
      </c>
      <c r="AD4" s="24">
        <v>79</v>
      </c>
      <c r="AE4" s="59">
        <v>1.16970352269817</v>
      </c>
      <c r="AF4" s="60">
        <v>6.7560650684438506E-2</v>
      </c>
    </row>
    <row r="5" spans="1:32" x14ac:dyDescent="0.45">
      <c r="A5" s="9" t="s">
        <v>8</v>
      </c>
      <c r="B5" s="22">
        <v>1</v>
      </c>
      <c r="C5" s="22">
        <v>3</v>
      </c>
      <c r="D5" s="22">
        <v>6</v>
      </c>
      <c r="E5" s="23">
        <v>3</v>
      </c>
      <c r="G5" t="s">
        <v>26</v>
      </c>
      <c r="H5" s="1">
        <f t="shared" ref="H5:H14" si="7">B5</f>
        <v>1</v>
      </c>
      <c r="I5" s="1">
        <f t="shared" si="3"/>
        <v>3</v>
      </c>
      <c r="J5" s="1">
        <f t="shared" si="3"/>
        <v>6</v>
      </c>
      <c r="K5" s="1">
        <f t="shared" si="3"/>
        <v>3</v>
      </c>
      <c r="L5" s="15"/>
      <c r="M5" s="5">
        <f t="shared" si="4"/>
        <v>1.135861773139583</v>
      </c>
      <c r="N5" s="5">
        <f t="shared" si="1"/>
        <v>3.4075853194187489</v>
      </c>
      <c r="O5" s="5">
        <f t="shared" si="1"/>
        <v>6.8151706388374977</v>
      </c>
      <c r="P5" s="5">
        <f t="shared" si="1"/>
        <v>3.4075853194187489</v>
      </c>
      <c r="Q5" s="15"/>
      <c r="R5" s="5">
        <f t="shared" si="5"/>
        <v>1.135861773139583</v>
      </c>
      <c r="S5" s="5">
        <f t="shared" si="2"/>
        <v>6.8151706388374977</v>
      </c>
      <c r="T5" s="1">
        <f t="shared" si="6"/>
        <v>3.4075853194187489</v>
      </c>
      <c r="V5" s="24">
        <v>4</v>
      </c>
      <c r="W5" s="59">
        <v>2.6062625462294502</v>
      </c>
      <c r="X5" s="60">
        <v>7.7453866265766502E-2</v>
      </c>
      <c r="Z5" s="24">
        <v>42</v>
      </c>
      <c r="AA5" s="59">
        <v>1.91985893588251</v>
      </c>
      <c r="AB5" s="60">
        <v>9.0203945913431005E-2</v>
      </c>
      <c r="AD5" s="24">
        <v>80</v>
      </c>
      <c r="AE5" s="59">
        <v>1.2497223802722699</v>
      </c>
      <c r="AF5" s="60">
        <v>6.7412451502158605E-2</v>
      </c>
    </row>
    <row r="6" spans="1:32" x14ac:dyDescent="0.45">
      <c r="A6" s="9" t="s">
        <v>9</v>
      </c>
      <c r="B6" s="22">
        <v>2</v>
      </c>
      <c r="C6" s="22">
        <v>4</v>
      </c>
      <c r="D6" s="22">
        <v>0</v>
      </c>
      <c r="E6" s="23">
        <v>0</v>
      </c>
      <c r="G6" t="s">
        <v>27</v>
      </c>
      <c r="H6" s="1">
        <f t="shared" si="7"/>
        <v>2</v>
      </c>
      <c r="I6" s="1">
        <f t="shared" si="3"/>
        <v>4</v>
      </c>
      <c r="J6" s="1">
        <f t="shared" si="3"/>
        <v>0</v>
      </c>
      <c r="K6" s="1">
        <f t="shared" si="3"/>
        <v>0</v>
      </c>
      <c r="L6" s="15"/>
      <c r="M6" s="5">
        <f t="shared" si="4"/>
        <v>2.2717235462791661</v>
      </c>
      <c r="N6" s="5">
        <f t="shared" si="1"/>
        <v>4.5434470925583321</v>
      </c>
      <c r="O6" s="5">
        <f t="shared" si="1"/>
        <v>0</v>
      </c>
      <c r="P6" s="5">
        <f t="shared" si="1"/>
        <v>0</v>
      </c>
      <c r="Q6" s="15"/>
      <c r="R6" s="5">
        <f t="shared" si="5"/>
        <v>2.2717235462791661</v>
      </c>
      <c r="S6" s="5">
        <f t="shared" si="2"/>
        <v>0</v>
      </c>
      <c r="T6" s="1">
        <f t="shared" si="6"/>
        <v>2.2717235462791661</v>
      </c>
      <c r="V6" s="24">
        <v>5</v>
      </c>
      <c r="W6" s="59">
        <v>2.53222565116033</v>
      </c>
      <c r="X6" s="60">
        <v>7.9863097826977203E-2</v>
      </c>
      <c r="Z6" s="24">
        <v>43</v>
      </c>
      <c r="AA6" s="59">
        <v>2.01956209494963</v>
      </c>
      <c r="AB6" s="60">
        <v>9.0153840176914496E-2</v>
      </c>
      <c r="AD6" s="24">
        <v>81</v>
      </c>
      <c r="AE6" s="59">
        <v>1.3019032519885001</v>
      </c>
      <c r="AF6" s="60">
        <v>6.4678433812074596E-2</v>
      </c>
    </row>
    <row r="7" spans="1:32" x14ac:dyDescent="0.45">
      <c r="A7" s="9" t="s">
        <v>10</v>
      </c>
      <c r="B7" s="22">
        <v>2</v>
      </c>
      <c r="C7" s="22">
        <v>3</v>
      </c>
      <c r="D7" s="22">
        <v>2</v>
      </c>
      <c r="E7" s="23">
        <v>2</v>
      </c>
      <c r="G7" t="s">
        <v>28</v>
      </c>
      <c r="H7" s="1">
        <f t="shared" si="7"/>
        <v>2</v>
      </c>
      <c r="I7" s="1">
        <f t="shared" si="3"/>
        <v>3</v>
      </c>
      <c r="J7" s="1">
        <f t="shared" si="3"/>
        <v>2</v>
      </c>
      <c r="K7" s="1">
        <f t="shared" si="3"/>
        <v>2</v>
      </c>
      <c r="L7" s="16"/>
      <c r="M7" s="5">
        <f t="shared" si="4"/>
        <v>2.2717235462791661</v>
      </c>
      <c r="N7" s="5">
        <f t="shared" si="1"/>
        <v>3.4075853194187489</v>
      </c>
      <c r="O7" s="5">
        <f t="shared" si="1"/>
        <v>2.2717235462791661</v>
      </c>
      <c r="P7" s="5">
        <f t="shared" si="1"/>
        <v>2.2717235462791661</v>
      </c>
      <c r="Q7" s="16"/>
      <c r="R7" s="5">
        <f t="shared" si="5"/>
        <v>2.2717235462791661</v>
      </c>
      <c r="S7" s="5">
        <f t="shared" si="2"/>
        <v>2.2717235462791661</v>
      </c>
      <c r="T7" s="1">
        <f t="shared" si="6"/>
        <v>2.8396544328489575</v>
      </c>
      <c r="V7" s="24">
        <v>6</v>
      </c>
      <c r="W7" s="59">
        <v>2.5941678405003601</v>
      </c>
      <c r="X7" s="60">
        <v>6.8579245037286102E-2</v>
      </c>
      <c r="Z7" s="24">
        <v>44</v>
      </c>
      <c r="AA7" s="59">
        <v>2.0192454047842299</v>
      </c>
      <c r="AB7" s="60">
        <v>8.4570421510761301E-2</v>
      </c>
      <c r="AD7" s="24">
        <v>82</v>
      </c>
      <c r="AE7" s="59">
        <v>1.20239262935413</v>
      </c>
      <c r="AF7" s="60">
        <v>6.5151823223824804E-2</v>
      </c>
    </row>
    <row r="8" spans="1:32" x14ac:dyDescent="0.45">
      <c r="A8" s="9" t="s">
        <v>11</v>
      </c>
      <c r="B8" s="22">
        <v>1</v>
      </c>
      <c r="C8" s="22">
        <v>1</v>
      </c>
      <c r="D8" s="22">
        <v>1</v>
      </c>
      <c r="E8" s="23">
        <v>1</v>
      </c>
      <c r="G8" t="s">
        <v>29</v>
      </c>
      <c r="H8" s="1">
        <f t="shared" si="7"/>
        <v>1</v>
      </c>
      <c r="I8" s="1">
        <f t="shared" si="3"/>
        <v>1</v>
      </c>
      <c r="J8" s="1">
        <f t="shared" si="3"/>
        <v>1</v>
      </c>
      <c r="K8" s="1">
        <f t="shared" si="3"/>
        <v>1</v>
      </c>
      <c r="L8" s="16"/>
      <c r="M8" s="5">
        <f t="shared" si="4"/>
        <v>1.135861773139583</v>
      </c>
      <c r="N8" s="5">
        <f t="shared" si="1"/>
        <v>1.135861773139583</v>
      </c>
      <c r="O8" s="5">
        <f t="shared" si="1"/>
        <v>1.135861773139583</v>
      </c>
      <c r="P8" s="5">
        <f t="shared" si="1"/>
        <v>1.135861773139583</v>
      </c>
      <c r="Q8" s="16"/>
      <c r="R8" s="5">
        <f t="shared" si="5"/>
        <v>1.135861773139583</v>
      </c>
      <c r="S8" s="5">
        <f t="shared" si="2"/>
        <v>1.135861773139583</v>
      </c>
      <c r="T8" s="1">
        <f t="shared" si="6"/>
        <v>1.135861773139583</v>
      </c>
      <c r="V8" s="24">
        <v>7</v>
      </c>
      <c r="W8" s="59">
        <v>2.4851937463836702</v>
      </c>
      <c r="X8" s="60">
        <v>6.8310173692913201E-2</v>
      </c>
      <c r="Z8" s="24">
        <v>45</v>
      </c>
      <c r="AA8" s="59">
        <v>2.0771251018949299</v>
      </c>
      <c r="AB8" s="60">
        <v>8.4582798909163606E-2</v>
      </c>
      <c r="AD8" s="24">
        <v>83</v>
      </c>
      <c r="AE8" s="59">
        <v>1.3465532371942901</v>
      </c>
      <c r="AF8" s="60">
        <v>6.4313455757857602E-2</v>
      </c>
    </row>
    <row r="9" spans="1:32" x14ac:dyDescent="0.45">
      <c r="A9" s="9" t="s">
        <v>12</v>
      </c>
      <c r="B9" s="22">
        <v>0</v>
      </c>
      <c r="C9" s="22">
        <v>0</v>
      </c>
      <c r="D9" s="22">
        <v>0</v>
      </c>
      <c r="E9" s="23">
        <v>1</v>
      </c>
      <c r="G9" t="s">
        <v>30</v>
      </c>
      <c r="H9" s="1">
        <f t="shared" si="7"/>
        <v>0</v>
      </c>
      <c r="I9" s="1">
        <f t="shared" si="3"/>
        <v>0</v>
      </c>
      <c r="J9" s="1">
        <f t="shared" si="3"/>
        <v>0</v>
      </c>
      <c r="K9" s="1">
        <f t="shared" si="3"/>
        <v>1</v>
      </c>
      <c r="L9" s="16"/>
      <c r="M9" s="5">
        <f t="shared" si="4"/>
        <v>0</v>
      </c>
      <c r="N9" s="5">
        <f t="shared" si="1"/>
        <v>0</v>
      </c>
      <c r="O9" s="5">
        <f t="shared" si="1"/>
        <v>0</v>
      </c>
      <c r="P9" s="5">
        <f t="shared" si="1"/>
        <v>1.135861773139583</v>
      </c>
      <c r="Q9" s="16"/>
      <c r="R9" s="5">
        <f t="shared" si="5"/>
        <v>0</v>
      </c>
      <c r="S9" s="5">
        <f t="shared" si="2"/>
        <v>0</v>
      </c>
      <c r="T9" s="1">
        <f t="shared" si="6"/>
        <v>0.56793088656979152</v>
      </c>
      <c r="V9" s="24">
        <v>8</v>
      </c>
      <c r="W9" s="59">
        <v>2.5449818940387599</v>
      </c>
      <c r="X9" s="60">
        <v>6.7314360276318694E-2</v>
      </c>
      <c r="Z9" s="24">
        <v>46</v>
      </c>
      <c r="AA9" s="59">
        <v>2.1262651364454701</v>
      </c>
      <c r="AB9" s="60">
        <v>8.2523979803970096E-2</v>
      </c>
      <c r="AD9" s="24">
        <v>84</v>
      </c>
      <c r="AE9" s="59">
        <v>1.2871785813207</v>
      </c>
      <c r="AF9" s="60">
        <v>6.8539673835026196E-2</v>
      </c>
    </row>
    <row r="10" spans="1:32" x14ac:dyDescent="0.45">
      <c r="A10" s="9" t="s">
        <v>13</v>
      </c>
      <c r="B10" s="22">
        <v>0</v>
      </c>
      <c r="C10" s="22">
        <v>0</v>
      </c>
      <c r="D10" s="22">
        <v>0</v>
      </c>
      <c r="E10" s="23">
        <v>0</v>
      </c>
      <c r="G10" t="s">
        <v>31</v>
      </c>
      <c r="H10" s="1">
        <f t="shared" si="7"/>
        <v>0</v>
      </c>
      <c r="I10" s="1">
        <f t="shared" si="3"/>
        <v>0</v>
      </c>
      <c r="J10" s="1">
        <f t="shared" si="3"/>
        <v>0</v>
      </c>
      <c r="K10" s="1">
        <f t="shared" si="3"/>
        <v>0</v>
      </c>
      <c r="L10" s="16"/>
      <c r="M10" s="5">
        <f t="shared" si="4"/>
        <v>0</v>
      </c>
      <c r="N10" s="5">
        <f t="shared" si="1"/>
        <v>0</v>
      </c>
      <c r="O10" s="5">
        <f t="shared" si="1"/>
        <v>0</v>
      </c>
      <c r="P10" s="5">
        <f t="shared" si="1"/>
        <v>0</v>
      </c>
      <c r="Q10" s="16"/>
      <c r="R10" s="5">
        <f t="shared" si="5"/>
        <v>0</v>
      </c>
      <c r="S10" s="5">
        <f t="shared" si="2"/>
        <v>0</v>
      </c>
      <c r="T10" s="1">
        <f t="shared" si="6"/>
        <v>0</v>
      </c>
      <c r="V10" s="24">
        <v>9</v>
      </c>
      <c r="W10" s="59">
        <v>2.5411511138648302</v>
      </c>
      <c r="X10" s="60">
        <v>6.5369122826727896E-2</v>
      </c>
      <c r="Z10" s="24">
        <v>47</v>
      </c>
      <c r="AA10" s="59">
        <v>2.0266043990134599</v>
      </c>
      <c r="AB10" s="60">
        <v>7.7555592941193893E-2</v>
      </c>
      <c r="AD10" s="24">
        <v>85</v>
      </c>
      <c r="AE10" s="59">
        <v>1.14268931165541</v>
      </c>
      <c r="AF10" s="60">
        <v>5.1596673130594399E-2</v>
      </c>
    </row>
    <row r="11" spans="1:32" x14ac:dyDescent="0.45">
      <c r="A11" s="9" t="s">
        <v>14</v>
      </c>
      <c r="B11" s="22">
        <v>0</v>
      </c>
      <c r="C11" s="22">
        <v>1</v>
      </c>
      <c r="D11" s="22">
        <v>1</v>
      </c>
      <c r="E11" s="23">
        <v>1</v>
      </c>
      <c r="G11" t="s">
        <v>32</v>
      </c>
      <c r="H11" s="1">
        <f t="shared" si="7"/>
        <v>0</v>
      </c>
      <c r="I11" s="1">
        <f t="shared" si="3"/>
        <v>1</v>
      </c>
      <c r="J11" s="1">
        <f t="shared" si="3"/>
        <v>1</v>
      </c>
      <c r="K11" s="1">
        <f t="shared" si="3"/>
        <v>1</v>
      </c>
      <c r="L11" s="16"/>
      <c r="M11" s="5">
        <f t="shared" si="4"/>
        <v>0</v>
      </c>
      <c r="N11" s="5">
        <f t="shared" si="1"/>
        <v>1.135861773139583</v>
      </c>
      <c r="O11" s="5">
        <f t="shared" si="1"/>
        <v>1.135861773139583</v>
      </c>
      <c r="P11" s="5">
        <f t="shared" si="1"/>
        <v>1.135861773139583</v>
      </c>
      <c r="Q11" s="16"/>
      <c r="R11" s="5">
        <f t="shared" si="5"/>
        <v>0</v>
      </c>
      <c r="S11" s="5">
        <f t="shared" si="2"/>
        <v>1.135861773139583</v>
      </c>
      <c r="T11" s="1">
        <f t="shared" si="6"/>
        <v>1.135861773139583</v>
      </c>
      <c r="V11" s="24">
        <v>10</v>
      </c>
      <c r="W11" s="59">
        <v>2.5743416770549801</v>
      </c>
      <c r="X11" s="60">
        <v>7.1029236909498403E-2</v>
      </c>
      <c r="Z11" s="24">
        <v>48</v>
      </c>
      <c r="AA11" s="59">
        <v>2.0804972170624101</v>
      </c>
      <c r="AB11" s="60">
        <v>8.1727786634588906E-2</v>
      </c>
      <c r="AD11" s="24">
        <v>86</v>
      </c>
      <c r="AE11" s="59">
        <v>1.15055685820867</v>
      </c>
      <c r="AF11" s="60">
        <v>5.9517744563559898E-2</v>
      </c>
    </row>
    <row r="12" spans="1:32" x14ac:dyDescent="0.45">
      <c r="A12" s="9" t="s">
        <v>15</v>
      </c>
      <c r="B12" s="22">
        <v>0</v>
      </c>
      <c r="C12" s="22">
        <v>0</v>
      </c>
      <c r="D12" s="22">
        <v>1</v>
      </c>
      <c r="E12" s="23">
        <v>0</v>
      </c>
      <c r="G12" t="s">
        <v>33</v>
      </c>
      <c r="H12" s="1">
        <f t="shared" si="7"/>
        <v>0</v>
      </c>
      <c r="I12" s="1">
        <f t="shared" si="3"/>
        <v>0</v>
      </c>
      <c r="J12" s="1">
        <f t="shared" si="3"/>
        <v>1</v>
      </c>
      <c r="K12" s="1">
        <f t="shared" si="3"/>
        <v>0</v>
      </c>
      <c r="L12" s="16"/>
      <c r="M12" s="5">
        <f t="shared" si="4"/>
        <v>0</v>
      </c>
      <c r="N12" s="5">
        <f t="shared" si="1"/>
        <v>0</v>
      </c>
      <c r="O12" s="5">
        <f t="shared" si="1"/>
        <v>1.135861773139583</v>
      </c>
      <c r="P12" s="5">
        <f t="shared" si="1"/>
        <v>0</v>
      </c>
      <c r="Q12" s="16"/>
      <c r="R12" s="5">
        <f t="shared" si="5"/>
        <v>0</v>
      </c>
      <c r="S12" s="5">
        <f t="shared" si="2"/>
        <v>1.135861773139583</v>
      </c>
      <c r="T12" s="1">
        <f t="shared" si="6"/>
        <v>0</v>
      </c>
      <c r="V12" s="24">
        <v>11</v>
      </c>
      <c r="W12" s="59">
        <v>2.5128923045330902</v>
      </c>
      <c r="X12" s="60">
        <v>6.5740644902984494E-2</v>
      </c>
      <c r="Z12" s="24">
        <v>49</v>
      </c>
      <c r="AA12" s="59">
        <v>2.0937259239348398</v>
      </c>
      <c r="AB12" s="60">
        <v>7.76572379415989E-2</v>
      </c>
      <c r="AD12" s="24">
        <v>87</v>
      </c>
      <c r="AE12" s="59">
        <v>1.32304879867439</v>
      </c>
      <c r="AF12" s="60">
        <v>7.1471510289221094E-2</v>
      </c>
    </row>
    <row r="13" spans="1:32" x14ac:dyDescent="0.45">
      <c r="A13" s="9" t="s">
        <v>16</v>
      </c>
      <c r="B13" s="22">
        <v>1</v>
      </c>
      <c r="C13" s="22">
        <v>2</v>
      </c>
      <c r="D13" s="22">
        <v>0</v>
      </c>
      <c r="E13" s="23">
        <v>0</v>
      </c>
      <c r="G13" t="s">
        <v>34</v>
      </c>
      <c r="H13" s="1">
        <f t="shared" si="7"/>
        <v>1</v>
      </c>
      <c r="I13" s="1">
        <f t="shared" si="3"/>
        <v>2</v>
      </c>
      <c r="J13" s="1">
        <f t="shared" si="3"/>
        <v>0</v>
      </c>
      <c r="K13" s="1">
        <f t="shared" si="3"/>
        <v>0</v>
      </c>
      <c r="L13" s="16"/>
      <c r="M13" s="5">
        <f t="shared" si="4"/>
        <v>1.135861773139583</v>
      </c>
      <c r="N13" s="5">
        <f t="shared" si="1"/>
        <v>2.2717235462791661</v>
      </c>
      <c r="O13" s="5">
        <f t="shared" si="1"/>
        <v>0</v>
      </c>
      <c r="P13" s="5">
        <f t="shared" si="1"/>
        <v>0</v>
      </c>
      <c r="Q13" s="16"/>
      <c r="R13" s="5">
        <f t="shared" si="5"/>
        <v>1.135861773139583</v>
      </c>
      <c r="S13" s="5">
        <f t="shared" si="2"/>
        <v>0</v>
      </c>
      <c r="T13" s="1">
        <f t="shared" si="6"/>
        <v>1.135861773139583</v>
      </c>
      <c r="V13" s="24">
        <v>12</v>
      </c>
      <c r="W13" s="59">
        <v>2.5052977512211601</v>
      </c>
      <c r="X13" s="60">
        <v>7.0717555224516504E-2</v>
      </c>
      <c r="Z13" s="24">
        <v>50</v>
      </c>
      <c r="AA13" s="59">
        <v>2.0284495620268599</v>
      </c>
      <c r="AB13" s="60">
        <v>8.0575039614315905E-2</v>
      </c>
      <c r="AD13" s="24">
        <v>88</v>
      </c>
      <c r="AE13" s="59">
        <v>1.3538241781593401</v>
      </c>
      <c r="AF13" s="60">
        <v>6.0010591642588797E-2</v>
      </c>
    </row>
    <row r="14" spans="1:32" ht="14.65" thickBot="1" x14ac:dyDescent="0.5">
      <c r="A14" s="12" t="s">
        <v>17</v>
      </c>
      <c r="B14" s="25">
        <v>0</v>
      </c>
      <c r="C14" s="25">
        <v>0</v>
      </c>
      <c r="D14" s="25">
        <v>0</v>
      </c>
      <c r="E14" s="26">
        <v>0</v>
      </c>
      <c r="G14" t="s">
        <v>35</v>
      </c>
      <c r="H14" s="1">
        <f t="shared" si="7"/>
        <v>0</v>
      </c>
      <c r="I14" s="1">
        <f t="shared" si="3"/>
        <v>0</v>
      </c>
      <c r="J14" s="1">
        <f t="shared" si="3"/>
        <v>0</v>
      </c>
      <c r="K14" s="1">
        <f t="shared" si="3"/>
        <v>0</v>
      </c>
      <c r="L14" s="16"/>
      <c r="M14" s="5">
        <f>H14/$G$2/$G$40</f>
        <v>0</v>
      </c>
      <c r="N14" s="5">
        <f t="shared" si="1"/>
        <v>0</v>
      </c>
      <c r="O14" s="5">
        <f t="shared" si="1"/>
        <v>0</v>
      </c>
      <c r="P14" s="5">
        <f t="shared" si="1"/>
        <v>0</v>
      </c>
      <c r="Q14" s="16"/>
      <c r="R14" s="5">
        <f t="shared" si="5"/>
        <v>0</v>
      </c>
      <c r="S14" s="5">
        <f t="shared" si="2"/>
        <v>0</v>
      </c>
      <c r="T14" s="1">
        <f t="shared" si="6"/>
        <v>0</v>
      </c>
      <c r="V14" s="24">
        <v>13</v>
      </c>
      <c r="W14" s="59">
        <v>2.60959376813517</v>
      </c>
      <c r="X14" s="60">
        <v>8.0709880185205293E-2</v>
      </c>
      <c r="Z14" s="24">
        <v>51</v>
      </c>
      <c r="AA14" s="59">
        <v>2.0728689990844198</v>
      </c>
      <c r="AB14" s="60">
        <v>8.3896936296381605E-2</v>
      </c>
      <c r="AD14" s="24">
        <v>89</v>
      </c>
      <c r="AE14" s="59">
        <v>1.3200334099051501</v>
      </c>
      <c r="AF14" s="60">
        <v>6.8012068642237397E-2</v>
      </c>
    </row>
    <row r="15" spans="1:32" ht="14.65" thickBot="1" x14ac:dyDescent="0.5">
      <c r="L15" s="16"/>
      <c r="Q15" s="16"/>
      <c r="R15" s="5"/>
      <c r="S15" s="5"/>
      <c r="V15" s="24">
        <v>14</v>
      </c>
      <c r="W15" s="59">
        <v>2.5000831418922602</v>
      </c>
      <c r="X15" s="60">
        <v>6.79522543429988E-2</v>
      </c>
      <c r="Z15" s="24">
        <v>52</v>
      </c>
      <c r="AA15" s="59">
        <v>2.07462782137087</v>
      </c>
      <c r="AB15" s="60">
        <v>7.9641612304282003E-2</v>
      </c>
      <c r="AD15" s="24">
        <v>90</v>
      </c>
      <c r="AE15" s="59">
        <v>1.2642024208379801</v>
      </c>
      <c r="AF15" s="60">
        <v>6.1671105146534601E-2</v>
      </c>
    </row>
    <row r="16" spans="1:32" x14ac:dyDescent="0.45">
      <c r="A16" s="6" t="s">
        <v>0</v>
      </c>
      <c r="B16" s="7" t="s">
        <v>1</v>
      </c>
      <c r="C16" s="7" t="s">
        <v>2</v>
      </c>
      <c r="D16" s="7" t="s">
        <v>3</v>
      </c>
      <c r="E16" s="8" t="s">
        <v>4</v>
      </c>
      <c r="G16" s="17" t="s">
        <v>48</v>
      </c>
      <c r="L16" s="16"/>
      <c r="Q16" s="16"/>
      <c r="R16" s="5"/>
      <c r="S16" s="5"/>
      <c r="V16" s="24">
        <v>15</v>
      </c>
      <c r="W16" s="59">
        <v>2.56499344482841</v>
      </c>
      <c r="X16" s="60">
        <v>8.2050983276372697E-2</v>
      </c>
      <c r="Z16" s="24">
        <v>53</v>
      </c>
      <c r="AA16" s="59">
        <v>2.0074674199120102</v>
      </c>
      <c r="AB16" s="60">
        <v>8.3359420170389706E-2</v>
      </c>
      <c r="AD16" s="24">
        <v>91</v>
      </c>
      <c r="AE16" s="59">
        <v>1.28737802250194</v>
      </c>
      <c r="AF16" s="60">
        <v>6.8070426324201405E-2</v>
      </c>
    </row>
    <row r="17" spans="1:32" ht="14.65" thickBot="1" x14ac:dyDescent="0.5">
      <c r="A17" s="9" t="s">
        <v>7</v>
      </c>
      <c r="B17" s="22">
        <v>12</v>
      </c>
      <c r="C17" s="22">
        <v>6</v>
      </c>
      <c r="D17" s="22">
        <v>0</v>
      </c>
      <c r="E17" s="23">
        <v>1</v>
      </c>
      <c r="G17" s="18">
        <f>E41/COUNTA(G18:G27)*G46/4</f>
        <v>2.6271425125282848E-2</v>
      </c>
      <c r="H17" s="1" t="s">
        <v>40</v>
      </c>
      <c r="I17" s="1" t="s">
        <v>41</v>
      </c>
      <c r="J17" s="1" t="s">
        <v>42</v>
      </c>
      <c r="K17" s="1" t="s">
        <v>43</v>
      </c>
      <c r="L17" s="16"/>
      <c r="M17" s="19" t="s">
        <v>49</v>
      </c>
      <c r="N17" s="19" t="s">
        <v>50</v>
      </c>
      <c r="O17" s="19" t="s">
        <v>51</v>
      </c>
      <c r="P17" s="19" t="s">
        <v>50</v>
      </c>
      <c r="Q17" s="16"/>
      <c r="R17" s="1" t="s">
        <v>49</v>
      </c>
      <c r="S17" s="1" t="s">
        <v>51</v>
      </c>
      <c r="T17" s="1" t="s">
        <v>50</v>
      </c>
      <c r="V17" s="24">
        <v>16</v>
      </c>
      <c r="W17" s="59">
        <v>2.4707724238572499</v>
      </c>
      <c r="X17" s="60">
        <v>6.7471757430503501E-2</v>
      </c>
      <c r="Z17" s="24">
        <v>54</v>
      </c>
      <c r="AA17" s="59">
        <v>2.0501337916686402</v>
      </c>
      <c r="AB17" s="60">
        <v>7.7457788357732704E-2</v>
      </c>
      <c r="AD17" s="24">
        <v>92</v>
      </c>
      <c r="AE17" s="59">
        <v>1.3502798926095301</v>
      </c>
      <c r="AF17" s="60">
        <v>6.7289034548346102E-2</v>
      </c>
    </row>
    <row r="18" spans="1:32" x14ac:dyDescent="0.45">
      <c r="A18" s="9" t="s">
        <v>8</v>
      </c>
      <c r="B18" s="22">
        <v>41</v>
      </c>
      <c r="C18" s="22">
        <v>11</v>
      </c>
      <c r="D18" s="22">
        <v>1</v>
      </c>
      <c r="E18" s="23">
        <v>17</v>
      </c>
      <c r="G18" t="s">
        <v>26</v>
      </c>
      <c r="H18" s="1">
        <f>B18+B17</f>
        <v>53</v>
      </c>
      <c r="I18" s="1">
        <f t="shared" ref="I18:K18" si="8">C18+C17</f>
        <v>17</v>
      </c>
      <c r="J18" s="1">
        <f t="shared" si="8"/>
        <v>1</v>
      </c>
      <c r="K18" s="1">
        <f t="shared" si="8"/>
        <v>18</v>
      </c>
      <c r="L18" s="16"/>
      <c r="M18" s="1">
        <f>H18/$G$17/$G$41</f>
        <v>53.089500681978969</v>
      </c>
      <c r="N18" s="1">
        <f>I18/$G$17/$G$41</f>
        <v>17.028707765917783</v>
      </c>
      <c r="O18" s="1">
        <f t="shared" ref="N18:P27" si="9">J18/$G$17/$G$41</f>
        <v>1.0016886921128108</v>
      </c>
      <c r="P18" s="1">
        <f t="shared" si="9"/>
        <v>18.030396458030594</v>
      </c>
      <c r="Q18" s="16"/>
      <c r="R18" s="5">
        <f t="shared" si="5"/>
        <v>53.089500681978969</v>
      </c>
      <c r="S18" s="5">
        <f t="shared" ref="S18:S27" si="10">O18</f>
        <v>1.0016886921128108</v>
      </c>
      <c r="T18" s="1">
        <f t="shared" si="6"/>
        <v>17.529552111974191</v>
      </c>
      <c r="V18" s="24">
        <v>17</v>
      </c>
      <c r="W18" s="59">
        <v>2.5238362856404901</v>
      </c>
      <c r="X18" s="60">
        <v>6.40243885553438E-2</v>
      </c>
      <c r="Z18" s="24">
        <v>55</v>
      </c>
      <c r="AA18" s="59">
        <v>2.0889256370492402</v>
      </c>
      <c r="AB18" s="60">
        <v>8.4020602629027594E-2</v>
      </c>
      <c r="AD18" s="24">
        <v>93</v>
      </c>
      <c r="AE18" s="59">
        <v>1.27752449017617</v>
      </c>
      <c r="AF18" s="60">
        <v>6.0114554887002403E-2</v>
      </c>
    </row>
    <row r="19" spans="1:32" x14ac:dyDescent="0.45">
      <c r="A19" s="9" t="s">
        <v>9</v>
      </c>
      <c r="B19" s="22">
        <v>16</v>
      </c>
      <c r="C19" s="22">
        <v>7</v>
      </c>
      <c r="D19" s="22">
        <v>4</v>
      </c>
      <c r="E19" s="23">
        <v>9</v>
      </c>
      <c r="G19" t="s">
        <v>27</v>
      </c>
      <c r="H19" s="1">
        <f>B19</f>
        <v>16</v>
      </c>
      <c r="I19" s="1">
        <f t="shared" ref="I19:K27" si="11">C19</f>
        <v>7</v>
      </c>
      <c r="J19" s="1">
        <f t="shared" si="11"/>
        <v>4</v>
      </c>
      <c r="K19" s="1">
        <f t="shared" si="11"/>
        <v>9</v>
      </c>
      <c r="L19" s="16"/>
      <c r="M19" s="1">
        <f t="shared" ref="M19:M27" si="12">H19/$G$17/$G$41</f>
        <v>16.027019073804972</v>
      </c>
      <c r="N19" s="1">
        <f t="shared" si="9"/>
        <v>7.0118208447896748</v>
      </c>
      <c r="O19" s="1">
        <f t="shared" si="9"/>
        <v>4.006754768451243</v>
      </c>
      <c r="P19" s="1">
        <f t="shared" si="9"/>
        <v>9.0151982290152972</v>
      </c>
      <c r="Q19" s="16"/>
      <c r="R19" s="5">
        <f t="shared" si="5"/>
        <v>16.027019073804972</v>
      </c>
      <c r="S19" s="5">
        <f t="shared" si="10"/>
        <v>4.006754768451243</v>
      </c>
      <c r="T19" s="1">
        <f t="shared" si="6"/>
        <v>8.013509536902486</v>
      </c>
      <c r="V19" s="24">
        <v>18</v>
      </c>
      <c r="W19" s="59">
        <v>2.6191362228591499</v>
      </c>
      <c r="X19" s="60">
        <v>6.2497744896763102E-2</v>
      </c>
      <c r="Z19" s="24">
        <v>56</v>
      </c>
      <c r="AA19" s="59">
        <v>2.1375991305983502</v>
      </c>
      <c r="AB19" s="60">
        <v>8.8721991510894493E-2</v>
      </c>
      <c r="AD19" s="24">
        <v>94</v>
      </c>
      <c r="AE19" s="59">
        <v>1.2831731950085099</v>
      </c>
      <c r="AF19" s="60">
        <v>6.8555352185547799E-2</v>
      </c>
    </row>
    <row r="20" spans="1:32" x14ac:dyDescent="0.45">
      <c r="A20" s="9" t="s">
        <v>10</v>
      </c>
      <c r="B20" s="22">
        <v>14</v>
      </c>
      <c r="C20" s="22">
        <v>3</v>
      </c>
      <c r="D20" s="22">
        <v>1</v>
      </c>
      <c r="E20" s="23">
        <v>3</v>
      </c>
      <c r="G20" t="s">
        <v>28</v>
      </c>
      <c r="H20" s="1">
        <f t="shared" ref="H20:H27" si="13">B20</f>
        <v>14</v>
      </c>
      <c r="I20" s="1">
        <f t="shared" si="11"/>
        <v>3</v>
      </c>
      <c r="J20" s="1">
        <f t="shared" si="11"/>
        <v>1</v>
      </c>
      <c r="K20" s="1">
        <f t="shared" si="11"/>
        <v>3</v>
      </c>
      <c r="L20" s="15"/>
      <c r="M20" s="1">
        <f t="shared" si="12"/>
        <v>14.02364168957935</v>
      </c>
      <c r="N20" s="1">
        <f t="shared" si="9"/>
        <v>3.0050660763384323</v>
      </c>
      <c r="O20" s="1">
        <f t="shared" si="9"/>
        <v>1.0016886921128108</v>
      </c>
      <c r="P20" s="1">
        <f t="shared" si="9"/>
        <v>3.0050660763384323</v>
      </c>
      <c r="Q20" s="16"/>
      <c r="R20" s="5">
        <f t="shared" si="5"/>
        <v>14.02364168957935</v>
      </c>
      <c r="S20" s="5">
        <f t="shared" si="10"/>
        <v>1.0016886921128108</v>
      </c>
      <c r="T20" s="1">
        <f t="shared" si="6"/>
        <v>3.0050660763384323</v>
      </c>
      <c r="V20" s="24">
        <v>19</v>
      </c>
      <c r="W20" s="59">
        <v>2.5088549520154602</v>
      </c>
      <c r="X20" s="60">
        <v>6.2667203560150306E-2</v>
      </c>
      <c r="Z20" s="24">
        <v>57</v>
      </c>
      <c r="AA20" s="59">
        <v>1.95252774456497</v>
      </c>
      <c r="AB20" s="60">
        <v>8.5079891935364194E-2</v>
      </c>
      <c r="AD20" s="24">
        <v>95</v>
      </c>
      <c r="AE20" s="59">
        <v>1.2749940889682401</v>
      </c>
      <c r="AF20" s="60">
        <v>4.9775823771983897E-2</v>
      </c>
    </row>
    <row r="21" spans="1:32" x14ac:dyDescent="0.45">
      <c r="A21" s="9" t="s">
        <v>11</v>
      </c>
      <c r="B21" s="22">
        <v>3</v>
      </c>
      <c r="C21" s="22">
        <v>2</v>
      </c>
      <c r="D21" s="22">
        <v>6</v>
      </c>
      <c r="E21" s="23">
        <v>4</v>
      </c>
      <c r="G21" t="s">
        <v>29</v>
      </c>
      <c r="H21" s="1">
        <f t="shared" si="13"/>
        <v>3</v>
      </c>
      <c r="I21" s="1">
        <f t="shared" si="11"/>
        <v>2</v>
      </c>
      <c r="J21" s="1">
        <f t="shared" si="11"/>
        <v>6</v>
      </c>
      <c r="K21" s="1">
        <f t="shared" si="11"/>
        <v>4</v>
      </c>
      <c r="L21" s="16"/>
      <c r="M21" s="1">
        <f t="shared" si="12"/>
        <v>3.0050660763384323</v>
      </c>
      <c r="N21" s="1">
        <f t="shared" si="9"/>
        <v>2.0033773842256215</v>
      </c>
      <c r="O21" s="1">
        <f t="shared" si="9"/>
        <v>6.0101321526768645</v>
      </c>
      <c r="P21" s="1">
        <f t="shared" si="9"/>
        <v>4.006754768451243</v>
      </c>
      <c r="Q21" s="16"/>
      <c r="R21" s="5">
        <f t="shared" si="5"/>
        <v>3.0050660763384323</v>
      </c>
      <c r="S21" s="5">
        <f t="shared" si="10"/>
        <v>6.0101321526768645</v>
      </c>
      <c r="T21" s="1">
        <f t="shared" si="6"/>
        <v>3.0050660763384323</v>
      </c>
      <c r="V21" s="24">
        <v>20</v>
      </c>
      <c r="W21" s="59">
        <v>2.4348099570449602</v>
      </c>
      <c r="X21" s="60">
        <v>7.2513613339006702E-2</v>
      </c>
      <c r="Z21" s="24">
        <v>58</v>
      </c>
      <c r="AA21" s="59">
        <v>1.9992029293802001</v>
      </c>
      <c r="AB21" s="60">
        <v>9.2272258329489307E-2</v>
      </c>
      <c r="AD21" s="24">
        <v>96</v>
      </c>
      <c r="AE21" s="59">
        <v>1.1280569625841099</v>
      </c>
      <c r="AF21" s="60">
        <v>6.1724125344207299E-2</v>
      </c>
    </row>
    <row r="22" spans="1:32" x14ac:dyDescent="0.45">
      <c r="A22" s="9" t="s">
        <v>12</v>
      </c>
      <c r="B22" s="22">
        <v>4</v>
      </c>
      <c r="C22" s="22">
        <v>1</v>
      </c>
      <c r="D22" s="22">
        <v>6</v>
      </c>
      <c r="E22" s="23">
        <v>3</v>
      </c>
      <c r="G22" t="s">
        <v>30</v>
      </c>
      <c r="H22" s="1">
        <f t="shared" si="13"/>
        <v>4</v>
      </c>
      <c r="I22" s="1">
        <f t="shared" si="11"/>
        <v>1</v>
      </c>
      <c r="J22" s="1">
        <f t="shared" si="11"/>
        <v>6</v>
      </c>
      <c r="K22" s="1">
        <f t="shared" si="11"/>
        <v>3</v>
      </c>
      <c r="L22" s="16"/>
      <c r="M22" s="1">
        <f t="shared" si="12"/>
        <v>4.006754768451243</v>
      </c>
      <c r="N22" s="1">
        <f t="shared" si="9"/>
        <v>1.0016886921128108</v>
      </c>
      <c r="O22" s="1">
        <f t="shared" si="9"/>
        <v>6.0101321526768645</v>
      </c>
      <c r="P22" s="1">
        <f t="shared" si="9"/>
        <v>3.0050660763384323</v>
      </c>
      <c r="Q22" s="16"/>
      <c r="R22" s="5">
        <f t="shared" si="5"/>
        <v>4.006754768451243</v>
      </c>
      <c r="S22" s="5">
        <f t="shared" si="10"/>
        <v>6.0101321526768645</v>
      </c>
      <c r="T22" s="1">
        <f t="shared" si="6"/>
        <v>2.0033773842256215</v>
      </c>
      <c r="V22" s="24">
        <v>21</v>
      </c>
      <c r="W22" s="59">
        <v>2.5641641762529601</v>
      </c>
      <c r="X22" s="60">
        <v>7.8982307910977503E-2</v>
      </c>
      <c r="Z22" s="24">
        <v>59</v>
      </c>
      <c r="AA22" s="59">
        <v>1.8619155309744999</v>
      </c>
      <c r="AB22" s="60">
        <v>9.1397868946868896E-2</v>
      </c>
      <c r="AD22" s="24">
        <v>97</v>
      </c>
      <c r="AE22" s="59">
        <v>1.17286315131514</v>
      </c>
      <c r="AF22" s="60">
        <v>8.0283661891143707E-2</v>
      </c>
    </row>
    <row r="23" spans="1:32" x14ac:dyDescent="0.45">
      <c r="A23" s="9" t="s">
        <v>13</v>
      </c>
      <c r="B23" s="22">
        <v>2</v>
      </c>
      <c r="C23" s="22">
        <v>1</v>
      </c>
      <c r="D23" s="22">
        <v>0</v>
      </c>
      <c r="E23" s="23">
        <v>1</v>
      </c>
      <c r="G23" t="s">
        <v>31</v>
      </c>
      <c r="H23" s="1">
        <f t="shared" si="13"/>
        <v>2</v>
      </c>
      <c r="I23" s="1">
        <f t="shared" si="11"/>
        <v>1</v>
      </c>
      <c r="J23" s="1">
        <f t="shared" si="11"/>
        <v>0</v>
      </c>
      <c r="K23" s="1">
        <f t="shared" si="11"/>
        <v>1</v>
      </c>
      <c r="L23" s="16"/>
      <c r="M23" s="1">
        <f t="shared" si="12"/>
        <v>2.0033773842256215</v>
      </c>
      <c r="N23" s="1">
        <f t="shared" si="9"/>
        <v>1.0016886921128108</v>
      </c>
      <c r="O23" s="1">
        <f t="shared" si="9"/>
        <v>0</v>
      </c>
      <c r="P23" s="1">
        <f t="shared" si="9"/>
        <v>1.0016886921128108</v>
      </c>
      <c r="Q23" s="16"/>
      <c r="R23" s="5">
        <f t="shared" si="5"/>
        <v>2.0033773842256215</v>
      </c>
      <c r="S23" s="5">
        <f t="shared" si="10"/>
        <v>0</v>
      </c>
      <c r="T23" s="1">
        <f t="shared" si="6"/>
        <v>1.0016886921128108</v>
      </c>
      <c r="V23" s="24">
        <v>22</v>
      </c>
      <c r="W23" s="59">
        <v>2.4872869982702102</v>
      </c>
      <c r="X23" s="60">
        <v>6.7368426123887201E-2</v>
      </c>
      <c r="Z23" s="24">
        <v>60</v>
      </c>
      <c r="AA23" s="59">
        <v>2.09405443047799</v>
      </c>
      <c r="AB23" s="60">
        <v>8.5205360891253606E-2</v>
      </c>
      <c r="AD23" s="24">
        <v>98</v>
      </c>
      <c r="AE23" s="59">
        <v>1.33704652867471</v>
      </c>
      <c r="AF23" s="60">
        <v>5.3314645279371201E-2</v>
      </c>
    </row>
    <row r="24" spans="1:32" x14ac:dyDescent="0.45">
      <c r="A24" s="9" t="s">
        <v>14</v>
      </c>
      <c r="B24" s="22">
        <v>0</v>
      </c>
      <c r="C24" s="22">
        <v>0</v>
      </c>
      <c r="D24" s="22">
        <v>0</v>
      </c>
      <c r="E24" s="23">
        <v>1</v>
      </c>
      <c r="G24" t="s">
        <v>32</v>
      </c>
      <c r="H24" s="1">
        <f t="shared" si="13"/>
        <v>0</v>
      </c>
      <c r="I24" s="1">
        <f t="shared" si="11"/>
        <v>0</v>
      </c>
      <c r="J24" s="1">
        <f t="shared" si="11"/>
        <v>0</v>
      </c>
      <c r="K24" s="1">
        <f t="shared" si="11"/>
        <v>1</v>
      </c>
      <c r="L24" s="16"/>
      <c r="M24" s="1">
        <f t="shared" si="12"/>
        <v>0</v>
      </c>
      <c r="N24" s="1">
        <f t="shared" si="9"/>
        <v>0</v>
      </c>
      <c r="O24" s="1">
        <f t="shared" si="9"/>
        <v>0</v>
      </c>
      <c r="P24" s="1">
        <f t="shared" si="9"/>
        <v>1.0016886921128108</v>
      </c>
      <c r="Q24" s="16"/>
      <c r="R24" s="5">
        <f t="shared" si="5"/>
        <v>0</v>
      </c>
      <c r="S24" s="5">
        <f t="shared" si="10"/>
        <v>0</v>
      </c>
      <c r="T24" s="1">
        <f t="shared" si="6"/>
        <v>0.50084434605640538</v>
      </c>
      <c r="V24" s="24">
        <v>23</v>
      </c>
      <c r="W24" s="59">
        <v>2.5848367191156498</v>
      </c>
      <c r="X24" s="60">
        <v>8.5118837467503303E-2</v>
      </c>
      <c r="Z24" s="24">
        <v>61</v>
      </c>
      <c r="AA24" s="59">
        <v>2.04101865491694</v>
      </c>
      <c r="AB24" s="60">
        <v>8.94864864546904E-2</v>
      </c>
      <c r="AD24" s="24">
        <v>99</v>
      </c>
      <c r="AE24" s="59">
        <v>1.1947797177581101</v>
      </c>
      <c r="AF24" s="60">
        <v>6.8384199864001502E-2</v>
      </c>
    </row>
    <row r="25" spans="1:32" x14ac:dyDescent="0.45">
      <c r="A25" s="9" t="s">
        <v>15</v>
      </c>
      <c r="B25" s="22">
        <v>0</v>
      </c>
      <c r="C25" s="22">
        <v>0</v>
      </c>
      <c r="D25" s="22">
        <v>0</v>
      </c>
      <c r="E25" s="23">
        <v>0</v>
      </c>
      <c r="G25" t="s">
        <v>33</v>
      </c>
      <c r="H25" s="1">
        <f t="shared" si="13"/>
        <v>0</v>
      </c>
      <c r="I25" s="1">
        <f t="shared" si="11"/>
        <v>0</v>
      </c>
      <c r="J25" s="1">
        <f t="shared" si="11"/>
        <v>0</v>
      </c>
      <c r="K25" s="1">
        <f t="shared" si="11"/>
        <v>0</v>
      </c>
      <c r="L25" s="16"/>
      <c r="M25" s="1">
        <f t="shared" si="12"/>
        <v>0</v>
      </c>
      <c r="N25" s="1">
        <f t="shared" si="9"/>
        <v>0</v>
      </c>
      <c r="O25" s="1">
        <f t="shared" si="9"/>
        <v>0</v>
      </c>
      <c r="P25" s="1">
        <f t="shared" si="9"/>
        <v>0</v>
      </c>
      <c r="Q25" s="16"/>
      <c r="R25" s="5">
        <f t="shared" si="5"/>
        <v>0</v>
      </c>
      <c r="S25" s="5">
        <f t="shared" si="10"/>
        <v>0</v>
      </c>
      <c r="T25" s="1">
        <f t="shared" si="6"/>
        <v>0</v>
      </c>
      <c r="V25" s="24">
        <v>24</v>
      </c>
      <c r="W25" s="59">
        <v>2.5139430536715399</v>
      </c>
      <c r="X25" s="60">
        <v>6.3050354590065694E-2</v>
      </c>
      <c r="Z25" s="24">
        <v>62</v>
      </c>
      <c r="AA25" s="59">
        <v>1.79936354248673</v>
      </c>
      <c r="AB25" s="60">
        <v>8.2064525846508404E-2</v>
      </c>
      <c r="AD25" s="24">
        <v>100</v>
      </c>
      <c r="AE25" s="59">
        <v>1.1316602305285599</v>
      </c>
      <c r="AF25" s="60">
        <v>6.9124053551539805E-2</v>
      </c>
    </row>
    <row r="26" spans="1:32" x14ac:dyDescent="0.45">
      <c r="A26" s="9" t="s">
        <v>16</v>
      </c>
      <c r="B26" s="22">
        <v>2</v>
      </c>
      <c r="C26" s="22">
        <v>0</v>
      </c>
      <c r="D26" s="22">
        <v>2</v>
      </c>
      <c r="E26" s="23">
        <v>0</v>
      </c>
      <c r="G26" t="s">
        <v>34</v>
      </c>
      <c r="H26" s="1">
        <f t="shared" si="13"/>
        <v>2</v>
      </c>
      <c r="I26" s="1">
        <f t="shared" si="11"/>
        <v>0</v>
      </c>
      <c r="J26" s="1">
        <f t="shared" si="11"/>
        <v>2</v>
      </c>
      <c r="K26" s="1">
        <f t="shared" si="11"/>
        <v>0</v>
      </c>
      <c r="L26" s="16"/>
      <c r="M26" s="1">
        <f t="shared" si="12"/>
        <v>2.0033773842256215</v>
      </c>
      <c r="N26" s="1">
        <f t="shared" si="9"/>
        <v>0</v>
      </c>
      <c r="O26" s="1">
        <f t="shared" si="9"/>
        <v>2.0033773842256215</v>
      </c>
      <c r="P26" s="1">
        <f t="shared" si="9"/>
        <v>0</v>
      </c>
      <c r="Q26" s="16"/>
      <c r="R26" s="5">
        <f t="shared" si="5"/>
        <v>2.0033773842256215</v>
      </c>
      <c r="S26" s="5">
        <f t="shared" si="10"/>
        <v>2.0033773842256215</v>
      </c>
      <c r="T26" s="1">
        <f t="shared" si="6"/>
        <v>0</v>
      </c>
      <c r="V26" s="24">
        <v>25</v>
      </c>
      <c r="W26" s="59">
        <v>2.5569642716899499</v>
      </c>
      <c r="X26" s="60">
        <v>8.0226683430165799E-2</v>
      </c>
      <c r="Z26" s="24">
        <v>63</v>
      </c>
      <c r="AA26" s="59">
        <v>2.04393943559703</v>
      </c>
      <c r="AB26" s="60">
        <v>8.2378223869778402E-2</v>
      </c>
      <c r="AD26" s="24">
        <v>101</v>
      </c>
      <c r="AE26" s="59">
        <v>1.3448934082978401</v>
      </c>
      <c r="AF26" s="60">
        <v>6.8784686182560603E-2</v>
      </c>
    </row>
    <row r="27" spans="1:32" ht="14.65" thickBot="1" x14ac:dyDescent="0.5">
      <c r="A27" s="12" t="s">
        <v>17</v>
      </c>
      <c r="B27" s="25">
        <v>0</v>
      </c>
      <c r="C27" s="25">
        <v>0</v>
      </c>
      <c r="D27" s="25">
        <v>0</v>
      </c>
      <c r="E27" s="26">
        <v>0</v>
      </c>
      <c r="G27" t="s">
        <v>35</v>
      </c>
      <c r="H27" s="1">
        <f t="shared" si="13"/>
        <v>0</v>
      </c>
      <c r="I27" s="1">
        <f t="shared" si="11"/>
        <v>0</v>
      </c>
      <c r="J27" s="1">
        <f t="shared" si="11"/>
        <v>0</v>
      </c>
      <c r="K27" s="1">
        <f t="shared" si="11"/>
        <v>0</v>
      </c>
      <c r="L27" s="16"/>
      <c r="M27" s="1">
        <f t="shared" si="12"/>
        <v>0</v>
      </c>
      <c r="N27" s="1">
        <f t="shared" si="9"/>
        <v>0</v>
      </c>
      <c r="O27" s="1">
        <f t="shared" si="9"/>
        <v>0</v>
      </c>
      <c r="P27" s="1">
        <f t="shared" si="9"/>
        <v>0</v>
      </c>
      <c r="Q27" s="16"/>
      <c r="R27" s="5">
        <f t="shared" si="5"/>
        <v>0</v>
      </c>
      <c r="S27" s="5">
        <f t="shared" si="10"/>
        <v>0</v>
      </c>
      <c r="T27" s="1">
        <f t="shared" si="6"/>
        <v>0</v>
      </c>
      <c r="V27" s="24">
        <v>26</v>
      </c>
      <c r="W27" s="59">
        <v>2.4923807036491001</v>
      </c>
      <c r="X27" s="60">
        <v>6.3338473070605097E-2</v>
      </c>
      <c r="Z27" s="24">
        <v>64</v>
      </c>
      <c r="AA27" s="59">
        <v>2.0717273996778802</v>
      </c>
      <c r="AB27" s="60">
        <v>8.1971589549301893E-2</v>
      </c>
      <c r="AD27" s="24">
        <v>102</v>
      </c>
      <c r="AE27" s="59">
        <v>1.2321357832706701</v>
      </c>
      <c r="AF27" s="60">
        <v>6.94376716896941E-2</v>
      </c>
    </row>
    <row r="28" spans="1:32" ht="14.65" thickBot="1" x14ac:dyDescent="0.5">
      <c r="L28" s="16"/>
      <c r="Q28" s="16"/>
      <c r="R28" s="5"/>
      <c r="S28" s="5"/>
      <c r="V28" s="24">
        <v>27</v>
      </c>
      <c r="W28" s="59">
        <v>2.5815122274995401</v>
      </c>
      <c r="X28" s="60">
        <v>6.0293630984087798E-2</v>
      </c>
      <c r="Z28" s="24">
        <v>65</v>
      </c>
      <c r="AA28" s="59">
        <v>1.9642194159186299</v>
      </c>
      <c r="AB28" s="60">
        <v>7.89279047861106E-2</v>
      </c>
      <c r="AD28" s="24">
        <v>103</v>
      </c>
      <c r="AE28" s="59">
        <v>1.20005745486615</v>
      </c>
      <c r="AF28" s="60">
        <v>6.5464743142578594E-2</v>
      </c>
    </row>
    <row r="29" spans="1:32" x14ac:dyDescent="0.45">
      <c r="A29" s="6" t="s">
        <v>0</v>
      </c>
      <c r="B29" s="7" t="s">
        <v>1</v>
      </c>
      <c r="C29" s="7" t="s">
        <v>2</v>
      </c>
      <c r="D29" s="7" t="s">
        <v>3</v>
      </c>
      <c r="E29" s="8" t="s">
        <v>4</v>
      </c>
      <c r="G29" s="17" t="s">
        <v>48</v>
      </c>
      <c r="L29" s="16"/>
      <c r="Q29" s="16"/>
      <c r="R29" s="5"/>
      <c r="S29" s="5"/>
      <c r="V29" s="24">
        <v>28</v>
      </c>
      <c r="W29" s="59">
        <v>2.5886780639475302</v>
      </c>
      <c r="X29" s="60">
        <v>6.8903438385663401E-2</v>
      </c>
      <c r="Z29" s="24">
        <v>66</v>
      </c>
      <c r="AA29" s="59">
        <v>2.1098549586583202</v>
      </c>
      <c r="AB29" s="60">
        <v>7.5767503258552596E-2</v>
      </c>
      <c r="AD29" s="24">
        <v>104</v>
      </c>
      <c r="AE29" s="59">
        <v>1.23536538901196</v>
      </c>
      <c r="AF29" s="60">
        <v>6.2990355369489895E-2</v>
      </c>
    </row>
    <row r="30" spans="1:32" ht="14.65" thickBot="1" x14ac:dyDescent="0.5">
      <c r="A30" s="9" t="s">
        <v>11</v>
      </c>
      <c r="B30" s="22">
        <v>4</v>
      </c>
      <c r="C30" s="22">
        <v>0</v>
      </c>
      <c r="D30" s="22">
        <v>0</v>
      </c>
      <c r="E30" s="23">
        <v>0</v>
      </c>
      <c r="G30" s="18">
        <f>E42/COUNTA(G31:G36)*G47/4</f>
        <v>2.0520847078131021E-2</v>
      </c>
      <c r="H30" s="1" t="s">
        <v>40</v>
      </c>
      <c r="I30" s="1" t="s">
        <v>41</v>
      </c>
      <c r="J30" s="1" t="s">
        <v>42</v>
      </c>
      <c r="K30" s="1" t="s">
        <v>43</v>
      </c>
      <c r="L30" s="16"/>
      <c r="M30" s="19" t="s">
        <v>49</v>
      </c>
      <c r="N30" s="19" t="s">
        <v>50</v>
      </c>
      <c r="O30" s="19" t="s">
        <v>51</v>
      </c>
      <c r="P30" s="19" t="s">
        <v>50</v>
      </c>
      <c r="Q30" s="16"/>
      <c r="R30" s="1" t="s">
        <v>49</v>
      </c>
      <c r="S30" s="1" t="s">
        <v>51</v>
      </c>
      <c r="T30" s="1" t="s">
        <v>50</v>
      </c>
      <c r="V30" s="24">
        <v>29</v>
      </c>
      <c r="W30" s="59">
        <v>2.6053868435345899</v>
      </c>
      <c r="X30" s="60">
        <v>6.3973345065180307E-2</v>
      </c>
      <c r="Z30" s="24">
        <v>67</v>
      </c>
      <c r="AA30" s="59">
        <v>2.09507605205616</v>
      </c>
      <c r="AB30" s="60">
        <v>7.4880736876461004E-2</v>
      </c>
      <c r="AD30" s="24">
        <v>105</v>
      </c>
      <c r="AE30" s="59">
        <v>1.22513370833722</v>
      </c>
      <c r="AF30" s="60">
        <v>5.4928173943366798E-2</v>
      </c>
    </row>
    <row r="31" spans="1:32" x14ac:dyDescent="0.45">
      <c r="A31" s="9" t="s">
        <v>12</v>
      </c>
      <c r="B31" s="22">
        <v>10</v>
      </c>
      <c r="C31" s="22">
        <v>9</v>
      </c>
      <c r="D31" s="22">
        <v>1</v>
      </c>
      <c r="E31" s="23">
        <v>9</v>
      </c>
      <c r="G31" t="s">
        <v>30</v>
      </c>
      <c r="H31" s="1">
        <f>B31+B30</f>
        <v>14</v>
      </c>
      <c r="I31" s="1">
        <f t="shared" ref="I31:K31" si="14">C31+C30</f>
        <v>9</v>
      </c>
      <c r="J31" s="1">
        <f t="shared" si="14"/>
        <v>1</v>
      </c>
      <c r="K31" s="1">
        <f t="shared" si="14"/>
        <v>9</v>
      </c>
      <c r="L31" s="16"/>
      <c r="M31" s="1">
        <f>H31/$G$30/$G$42</f>
        <v>18.950917932784858</v>
      </c>
      <c r="N31" s="1">
        <f>I31/$G$30/$G$42</f>
        <v>12.182732956790266</v>
      </c>
      <c r="O31" s="1">
        <f t="shared" ref="N31:P36" si="15">J31/$G$30/$G$42</f>
        <v>1.3536369951989182</v>
      </c>
      <c r="P31" s="1">
        <f t="shared" si="15"/>
        <v>12.182732956790266</v>
      </c>
      <c r="Q31" s="16"/>
      <c r="R31" s="5">
        <f t="shared" si="5"/>
        <v>18.950917932784858</v>
      </c>
      <c r="S31" s="5">
        <f t="shared" ref="S31:S36" si="16">O31</f>
        <v>1.3536369951989182</v>
      </c>
      <c r="T31" s="1">
        <f t="shared" si="6"/>
        <v>12.182732956790266</v>
      </c>
      <c r="V31" s="24">
        <v>30</v>
      </c>
      <c r="W31" s="59">
        <v>2.5687912132292601</v>
      </c>
      <c r="X31" s="60">
        <v>7.4361724412378094E-2</v>
      </c>
      <c r="Z31" s="24">
        <v>68</v>
      </c>
      <c r="AA31" s="59">
        <v>2.1147941735254099</v>
      </c>
      <c r="AB31" s="60">
        <v>8.4303029720735306E-2</v>
      </c>
      <c r="AD31" s="24">
        <v>106</v>
      </c>
      <c r="AE31" s="59">
        <v>1.2203694970032399</v>
      </c>
      <c r="AF31" s="60">
        <v>5.4095326264396497E-2</v>
      </c>
    </row>
    <row r="32" spans="1:32" x14ac:dyDescent="0.45">
      <c r="A32" s="9" t="s">
        <v>13</v>
      </c>
      <c r="B32" s="22">
        <v>9</v>
      </c>
      <c r="C32" s="22">
        <v>0</v>
      </c>
      <c r="D32" s="22">
        <v>2</v>
      </c>
      <c r="E32" s="23">
        <v>3</v>
      </c>
      <c r="G32" t="s">
        <v>31</v>
      </c>
      <c r="H32" s="1">
        <f>B32</f>
        <v>9</v>
      </c>
      <c r="I32" s="1">
        <f t="shared" ref="I32:K36" si="17">C32</f>
        <v>0</v>
      </c>
      <c r="J32" s="1">
        <f t="shared" si="17"/>
        <v>2</v>
      </c>
      <c r="K32" s="1">
        <f t="shared" si="17"/>
        <v>3</v>
      </c>
      <c r="L32" s="16"/>
      <c r="M32" s="1">
        <f t="shared" ref="M32:M36" si="18">H32/$G$30/$G$42</f>
        <v>12.182732956790266</v>
      </c>
      <c r="N32" s="1">
        <f>I32/$G$30/$G$42</f>
        <v>0</v>
      </c>
      <c r="O32" s="1">
        <f t="shared" si="15"/>
        <v>2.7072739903978364</v>
      </c>
      <c r="P32" s="1">
        <f t="shared" si="15"/>
        <v>4.0609109855967551</v>
      </c>
      <c r="Q32" s="16"/>
      <c r="R32" s="5">
        <f t="shared" si="5"/>
        <v>12.182732956790266</v>
      </c>
      <c r="S32" s="5">
        <f t="shared" si="16"/>
        <v>2.7072739903978364</v>
      </c>
      <c r="T32" s="1">
        <f t="shared" si="6"/>
        <v>2.0304554927983776</v>
      </c>
      <c r="V32" s="24">
        <v>31</v>
      </c>
      <c r="W32" s="59">
        <v>2.5578541726152602</v>
      </c>
      <c r="X32" s="60">
        <v>6.6449307593648393E-2</v>
      </c>
      <c r="Z32" s="24">
        <v>69</v>
      </c>
      <c r="AA32" s="59">
        <v>2.1138027002927999</v>
      </c>
      <c r="AB32" s="60">
        <v>8.1916741962834397E-2</v>
      </c>
      <c r="AD32" s="24">
        <v>107</v>
      </c>
      <c r="AE32" s="59">
        <v>1.18425263509939</v>
      </c>
      <c r="AF32" s="60">
        <v>6.9330487368281596E-2</v>
      </c>
    </row>
    <row r="33" spans="1:32" x14ac:dyDescent="0.45">
      <c r="A33" s="9" t="s">
        <v>14</v>
      </c>
      <c r="B33" s="22">
        <v>1</v>
      </c>
      <c r="C33" s="22">
        <v>0</v>
      </c>
      <c r="D33" s="22">
        <v>0</v>
      </c>
      <c r="E33" s="23">
        <v>1</v>
      </c>
      <c r="G33" t="s">
        <v>32</v>
      </c>
      <c r="H33" s="1">
        <f t="shared" ref="H33:H36" si="19">B33</f>
        <v>1</v>
      </c>
      <c r="I33" s="1">
        <f t="shared" si="17"/>
        <v>0</v>
      </c>
      <c r="J33" s="1">
        <f t="shared" si="17"/>
        <v>0</v>
      </c>
      <c r="K33" s="1">
        <f t="shared" si="17"/>
        <v>1</v>
      </c>
      <c r="L33" s="16"/>
      <c r="M33" s="1">
        <f t="shared" si="18"/>
        <v>1.3536369951989182</v>
      </c>
      <c r="N33" s="1">
        <f t="shared" si="15"/>
        <v>0</v>
      </c>
      <c r="O33" s="1">
        <f t="shared" si="15"/>
        <v>0</v>
      </c>
      <c r="P33" s="1">
        <f t="shared" si="15"/>
        <v>1.3536369951989182</v>
      </c>
      <c r="Q33" s="16"/>
      <c r="R33" s="5">
        <f t="shared" si="5"/>
        <v>1.3536369951989182</v>
      </c>
      <c r="S33" s="5">
        <f t="shared" si="16"/>
        <v>0</v>
      </c>
      <c r="T33" s="1">
        <f t="shared" si="6"/>
        <v>0.67681849759945911</v>
      </c>
      <c r="V33" s="24">
        <v>32</v>
      </c>
      <c r="W33" s="59">
        <v>2.5865602349094501</v>
      </c>
      <c r="X33" s="60">
        <v>7.3376427056177307E-2</v>
      </c>
      <c r="Z33" s="24">
        <v>70</v>
      </c>
      <c r="AA33" s="59">
        <v>1.8098893622702299</v>
      </c>
      <c r="AB33" s="60">
        <v>8.1002738597998003E-2</v>
      </c>
      <c r="AD33" s="24">
        <v>108</v>
      </c>
      <c r="AE33" s="59">
        <v>1.2175313652811901</v>
      </c>
      <c r="AF33" s="60">
        <v>7.2378410813912705E-2</v>
      </c>
    </row>
    <row r="34" spans="1:32" ht="14.65" thickBot="1" x14ac:dyDescent="0.5">
      <c r="A34" s="9" t="s">
        <v>15</v>
      </c>
      <c r="B34" s="22">
        <v>0</v>
      </c>
      <c r="C34" s="22">
        <v>0</v>
      </c>
      <c r="D34" s="22">
        <v>0</v>
      </c>
      <c r="E34" s="23">
        <v>0</v>
      </c>
      <c r="G34" t="s">
        <v>33</v>
      </c>
      <c r="H34" s="1">
        <f t="shared" si="19"/>
        <v>0</v>
      </c>
      <c r="I34" s="1">
        <f t="shared" si="17"/>
        <v>0</v>
      </c>
      <c r="J34" s="1">
        <f t="shared" si="17"/>
        <v>0</v>
      </c>
      <c r="K34" s="1">
        <f t="shared" si="17"/>
        <v>0</v>
      </c>
      <c r="L34" s="16"/>
      <c r="M34" s="1">
        <f t="shared" si="18"/>
        <v>0</v>
      </c>
      <c r="N34" s="1">
        <f t="shared" si="15"/>
        <v>0</v>
      </c>
      <c r="O34" s="1">
        <f t="shared" si="15"/>
        <v>0</v>
      </c>
      <c r="P34" s="1">
        <f t="shared" si="15"/>
        <v>0</v>
      </c>
      <c r="Q34" s="16"/>
      <c r="R34" s="5">
        <f t="shared" si="5"/>
        <v>0</v>
      </c>
      <c r="S34" s="5">
        <f t="shared" si="16"/>
        <v>0</v>
      </c>
      <c r="T34" s="1">
        <f t="shared" si="6"/>
        <v>0</v>
      </c>
      <c r="V34" s="24">
        <v>33</v>
      </c>
      <c r="W34" s="59">
        <v>2.5603116582693199</v>
      </c>
      <c r="X34" s="60">
        <v>6.0275824012960597E-2</v>
      </c>
      <c r="Z34" s="24">
        <v>71</v>
      </c>
      <c r="AA34" s="59">
        <v>1.98354584142639</v>
      </c>
      <c r="AB34" s="60">
        <v>8.5169674929509803E-2</v>
      </c>
      <c r="AD34" s="27">
        <v>109</v>
      </c>
      <c r="AE34" s="61">
        <v>1.10614441379783</v>
      </c>
      <c r="AF34" s="62">
        <v>7.4280335992209304E-2</v>
      </c>
    </row>
    <row r="35" spans="1:32" x14ac:dyDescent="0.45">
      <c r="A35" s="9" t="s">
        <v>16</v>
      </c>
      <c r="B35" s="22">
        <v>0</v>
      </c>
      <c r="C35" s="22">
        <v>0</v>
      </c>
      <c r="D35" s="22">
        <v>1</v>
      </c>
      <c r="E35" s="23">
        <v>0</v>
      </c>
      <c r="G35" t="s">
        <v>34</v>
      </c>
      <c r="H35" s="1">
        <f t="shared" si="19"/>
        <v>0</v>
      </c>
      <c r="I35" s="1">
        <f t="shared" si="17"/>
        <v>0</v>
      </c>
      <c r="J35" s="1">
        <f t="shared" si="17"/>
        <v>1</v>
      </c>
      <c r="K35" s="1">
        <f t="shared" si="17"/>
        <v>0</v>
      </c>
      <c r="L35" s="15"/>
      <c r="M35" s="1">
        <f t="shared" si="18"/>
        <v>0</v>
      </c>
      <c r="N35" s="1">
        <f t="shared" si="15"/>
        <v>0</v>
      </c>
      <c r="O35" s="1">
        <f t="shared" si="15"/>
        <v>1.3536369951989182</v>
      </c>
      <c r="P35" s="1">
        <f t="shared" si="15"/>
        <v>0</v>
      </c>
      <c r="Q35" s="15"/>
      <c r="R35" s="5">
        <f t="shared" si="5"/>
        <v>0</v>
      </c>
      <c r="S35" s="5">
        <f t="shared" si="16"/>
        <v>1.3536369951989182</v>
      </c>
      <c r="T35" s="1">
        <f t="shared" si="6"/>
        <v>0</v>
      </c>
      <c r="V35" s="24">
        <v>34</v>
      </c>
      <c r="W35" s="59">
        <v>2.5783875753591099</v>
      </c>
      <c r="X35" s="60">
        <v>7.2171393850316901E-2</v>
      </c>
      <c r="Z35" s="24">
        <v>72</v>
      </c>
      <c r="AA35" s="59">
        <v>2.1111427267064999</v>
      </c>
      <c r="AB35" s="60">
        <v>8.8140721639955094E-2</v>
      </c>
      <c r="AD35" s="28">
        <v>110</v>
      </c>
      <c r="AE35" s="63">
        <v>0.95765091790846202</v>
      </c>
      <c r="AF35" s="63">
        <v>6.2051426923158098E-2</v>
      </c>
    </row>
    <row r="36" spans="1:32" ht="14.65" thickBot="1" x14ac:dyDescent="0.5">
      <c r="A36" s="12" t="s">
        <v>17</v>
      </c>
      <c r="B36" s="25">
        <v>0</v>
      </c>
      <c r="C36" s="25">
        <v>1</v>
      </c>
      <c r="D36" s="25">
        <v>0</v>
      </c>
      <c r="E36" s="26">
        <v>0</v>
      </c>
      <c r="G36" t="s">
        <v>35</v>
      </c>
      <c r="H36" s="1">
        <f t="shared" si="19"/>
        <v>0</v>
      </c>
      <c r="I36" s="1">
        <f t="shared" si="17"/>
        <v>1</v>
      </c>
      <c r="J36" s="1">
        <f t="shared" si="17"/>
        <v>0</v>
      </c>
      <c r="K36" s="1">
        <f t="shared" si="17"/>
        <v>0</v>
      </c>
      <c r="L36" s="16"/>
      <c r="M36" s="1">
        <f t="shared" si="18"/>
        <v>0</v>
      </c>
      <c r="N36" s="1">
        <f t="shared" si="15"/>
        <v>1.3536369951989182</v>
      </c>
      <c r="O36" s="1">
        <f t="shared" si="15"/>
        <v>0</v>
      </c>
      <c r="P36" s="1">
        <f t="shared" si="15"/>
        <v>0</v>
      </c>
      <c r="Q36" s="16"/>
      <c r="R36" s="5">
        <f t="shared" si="5"/>
        <v>0</v>
      </c>
      <c r="S36" s="5">
        <f t="shared" si="16"/>
        <v>0</v>
      </c>
      <c r="T36" s="1">
        <f t="shared" si="6"/>
        <v>0.67681849759945911</v>
      </c>
      <c r="V36" s="24">
        <v>35</v>
      </c>
      <c r="W36" s="59">
        <v>2.3771537188279499</v>
      </c>
      <c r="X36" s="60">
        <v>7.0216405904438894E-2</v>
      </c>
      <c r="Z36" s="24">
        <v>73</v>
      </c>
      <c r="AA36" s="59">
        <v>1.9402313131873301</v>
      </c>
      <c r="AB36" s="60">
        <v>8.5899193707004398E-2</v>
      </c>
      <c r="AD36" s="28">
        <v>111</v>
      </c>
      <c r="AE36" s="63">
        <v>1.12428261871465</v>
      </c>
      <c r="AF36" s="63">
        <v>7.4035949146432106E-2</v>
      </c>
    </row>
    <row r="37" spans="1:32" ht="14.65" thickBot="1" x14ac:dyDescent="0.5">
      <c r="V37" s="24">
        <v>36</v>
      </c>
      <c r="W37" s="59">
        <v>2.2440739138965902</v>
      </c>
      <c r="X37" s="60">
        <v>7.3704016895454902E-2</v>
      </c>
      <c r="Z37" s="24">
        <v>74</v>
      </c>
      <c r="AA37" s="59">
        <v>1.9426485390961401</v>
      </c>
      <c r="AB37" s="60">
        <v>9.0638016790898293E-2</v>
      </c>
      <c r="AD37" s="28">
        <v>112</v>
      </c>
      <c r="AE37" s="63">
        <v>1.1327657709875301</v>
      </c>
      <c r="AF37" s="63">
        <v>6.6402776149393397E-2</v>
      </c>
    </row>
    <row r="38" spans="1:32" x14ac:dyDescent="0.45">
      <c r="A38" s="6" t="s">
        <v>18</v>
      </c>
      <c r="B38" s="7" t="s">
        <v>19</v>
      </c>
      <c r="C38" s="8" t="s">
        <v>20</v>
      </c>
      <c r="E38" t="s">
        <v>38</v>
      </c>
      <c r="F38" s="1" t="s">
        <v>37</v>
      </c>
      <c r="G38" s="1" t="s">
        <v>36</v>
      </c>
      <c r="H38">
        <f>SUM(H3:H37)</f>
        <v>158</v>
      </c>
      <c r="I38">
        <f t="shared" ref="I38:T38" si="20">SUM(I3:I37)</f>
        <v>85</v>
      </c>
      <c r="J38">
        <f t="shared" si="20"/>
        <v>54</v>
      </c>
      <c r="K38">
        <f t="shared" si="20"/>
        <v>79</v>
      </c>
      <c r="L38">
        <f t="shared" si="20"/>
        <v>0</v>
      </c>
      <c r="M38">
        <f t="shared" si="20"/>
        <v>172.08049586896155</v>
      </c>
      <c r="N38">
        <f t="shared" si="20"/>
        <v>94.56663742562796</v>
      </c>
      <c r="O38">
        <f t="shared" si="20"/>
        <v>59.524175017239379</v>
      </c>
      <c r="P38">
        <f t="shared" si="20"/>
        <v>87.331407804754278</v>
      </c>
      <c r="Q38">
        <f t="shared" si="20"/>
        <v>0</v>
      </c>
      <c r="R38">
        <f t="shared" si="20"/>
        <v>172.08049586896155</v>
      </c>
      <c r="S38">
        <f t="shared" si="20"/>
        <v>59.524175017239379</v>
      </c>
      <c r="T38">
        <f t="shared" si="20"/>
        <v>90.949022615191126</v>
      </c>
      <c r="V38" s="24">
        <v>37</v>
      </c>
      <c r="W38" s="59">
        <v>2.2217888541096702</v>
      </c>
      <c r="X38" s="60">
        <v>7.2209862766386995E-2</v>
      </c>
      <c r="Z38" s="24">
        <v>75</v>
      </c>
      <c r="AA38" s="59">
        <v>1.63359784395043</v>
      </c>
      <c r="AB38" s="60">
        <v>7.9720242823774295E-2</v>
      </c>
    </row>
    <row r="39" spans="1:32" ht="14.65" thickBot="1" x14ac:dyDescent="0.5">
      <c r="A39" s="9">
        <v>1</v>
      </c>
      <c r="B39" s="22">
        <v>2.7166998618627556</v>
      </c>
      <c r="C39" s="23">
        <v>0.12326636280736042</v>
      </c>
      <c r="F39" s="1"/>
      <c r="V39" s="24">
        <v>38</v>
      </c>
      <c r="W39" s="59">
        <v>1.8715492859084499</v>
      </c>
      <c r="X39" s="60">
        <v>7.4563758620415005E-2</v>
      </c>
      <c r="Z39" s="27">
        <v>76</v>
      </c>
      <c r="AA39" s="61">
        <v>1.48672120385852</v>
      </c>
      <c r="AB39" s="62">
        <v>7.2588562360808295E-2</v>
      </c>
    </row>
    <row r="40" spans="1:32" ht="14.65" thickBot="1" x14ac:dyDescent="0.5">
      <c r="A40" s="9">
        <v>2</v>
      </c>
      <c r="B40" s="22">
        <v>2.4962822545474999</v>
      </c>
      <c r="C40" s="23">
        <v>7.0902018482944321E-2</v>
      </c>
      <c r="E40" s="2">
        <f>AVERAGE('Cell_1 Gold count'!W:W)</f>
        <v>2.4962822545474999</v>
      </c>
      <c r="F40" s="2">
        <f>_xlfn.STDEV.P('Cell_1 Gold count'!W:W)</f>
        <v>0.14365866607195493</v>
      </c>
      <c r="G40" s="1">
        <f>COUNT('Cell_1 Gold count'!W:W)</f>
        <v>38</v>
      </c>
      <c r="H40" s="20" t="str">
        <f>IF(ABS((E40-B40)/E40)&lt;0.001,"MATCH","ERROR")</f>
        <v>MATCH</v>
      </c>
      <c r="J40" s="21"/>
      <c r="V40" s="12"/>
      <c r="W40" s="47"/>
      <c r="X40" s="48"/>
    </row>
    <row r="41" spans="1:32" x14ac:dyDescent="0.45">
      <c r="A41" s="9">
        <v>3</v>
      </c>
      <c r="B41" s="22">
        <v>1.9879705529305907</v>
      </c>
      <c r="C41" s="23">
        <v>8.4130565507493565E-2</v>
      </c>
      <c r="E41" s="2">
        <f>AVERAGE('Cell_1 Gold count'!AA:AA)</f>
        <v>1.9879705529305909</v>
      </c>
      <c r="F41" s="2">
        <f>_xlfn.STDEV.P('Cell_1 Gold count'!AA:AA)</f>
        <v>0.14988627946643923</v>
      </c>
      <c r="G41" s="1">
        <f>COUNT('Cell_1 Gold count'!AA:AA)</f>
        <v>38</v>
      </c>
      <c r="H41" s="20" t="str">
        <f t="shared" ref="H41" si="21">IF(ABS((E41-B41)/E41)&lt;0.001,"MATCH","ERROR")</f>
        <v>MATCH</v>
      </c>
    </row>
    <row r="42" spans="1:32" ht="14.65" thickBot="1" x14ac:dyDescent="0.5">
      <c r="A42" s="12">
        <v>4</v>
      </c>
      <c r="B42" s="25">
        <v>1.2129874655871484</v>
      </c>
      <c r="C42" s="26">
        <v>6.4620504496372994E-2</v>
      </c>
      <c r="E42" s="2">
        <f>AVERAGE('Cell_1 Gold count'!AE:AE)</f>
        <v>1.2129874655871475</v>
      </c>
      <c r="F42" s="2">
        <f>_xlfn.STDEV.P('Cell_1 Gold count'!AE:AE)</f>
        <v>0.10387945124422251</v>
      </c>
      <c r="G42" s="1">
        <f>COUNT('Cell_1 Gold count'!AE:AE)</f>
        <v>36</v>
      </c>
      <c r="H42" s="20" t="str">
        <f>IF(ABS((E42-B42)/E42)&lt;0.001,"MATCH","ERROR")</f>
        <v>MATCH</v>
      </c>
    </row>
    <row r="43" spans="1:32" x14ac:dyDescent="0.45">
      <c r="F43" s="1"/>
    </row>
    <row r="44" spans="1:32" x14ac:dyDescent="0.45">
      <c r="E44" t="s">
        <v>47</v>
      </c>
      <c r="F44" s="1" t="s">
        <v>37</v>
      </c>
      <c r="G44" s="1" t="s">
        <v>39</v>
      </c>
    </row>
    <row r="45" spans="1:32" x14ac:dyDescent="0.45">
      <c r="D45" s="1" t="s">
        <v>44</v>
      </c>
      <c r="E45" s="3">
        <f>AVERAGE('Cell_1 Gold count'!X:X)</f>
        <v>7.0902018482944335E-2</v>
      </c>
      <c r="F45" s="4">
        <f>_xlfn.STDEV.P('Cell_1 Gold count'!X:X)</f>
        <v>6.7472871776905283E-3</v>
      </c>
      <c r="G45" s="4">
        <f>E45*2*PI()</f>
        <v>0.44549052078141133</v>
      </c>
      <c r="H45" s="20" t="str">
        <f>IF(ABS((E45-C40)/E45)&lt;0.001,"MATCH","ERROR")</f>
        <v>MATCH</v>
      </c>
    </row>
    <row r="46" spans="1:32" x14ac:dyDescent="0.45">
      <c r="D46" s="1" t="s">
        <v>45</v>
      </c>
      <c r="E46" s="3">
        <f>AVERAGE('Cell_1 Gold count'!AB:AB)</f>
        <v>8.4130565507493552E-2</v>
      </c>
      <c r="F46" s="4">
        <f>_xlfn.STDEV.P('Cell_1 Gold count'!AB:AB)</f>
        <v>5.6255265807026245E-3</v>
      </c>
      <c r="G46" s="4">
        <f t="shared" ref="G46:G47" si="22">E46*2*PI()</f>
        <v>0.5286079330813932</v>
      </c>
      <c r="H46" s="20" t="str">
        <f t="shared" ref="H46:H47" si="23">IF(ABS((E46-C41)/E46)&lt;0.001,"MATCH","ERROR")</f>
        <v>MATCH</v>
      </c>
    </row>
    <row r="47" spans="1:32" x14ac:dyDescent="0.45">
      <c r="D47" s="1" t="s">
        <v>46</v>
      </c>
      <c r="E47" s="3">
        <f>AVERAGE('Cell_1 Gold count'!AF:AF)</f>
        <v>6.4620504496372966E-2</v>
      </c>
      <c r="F47" s="4">
        <f>_xlfn.STDEV.P('Cell_1 Gold count'!AF:AF)</f>
        <v>6.7179850921824111E-3</v>
      </c>
      <c r="G47" s="4">
        <f t="shared" si="22"/>
        <v>0.40602260439414301</v>
      </c>
      <c r="H47" s="20" t="str">
        <f t="shared" si="23"/>
        <v>MATCH</v>
      </c>
    </row>
    <row r="48" spans="1:32" ht="14.65" thickBot="1" x14ac:dyDescent="0.5"/>
    <row r="49" spans="1:7" x14ac:dyDescent="0.45">
      <c r="A49" s="6"/>
      <c r="B49" s="7" t="s">
        <v>53</v>
      </c>
      <c r="C49" s="7" t="s">
        <v>59</v>
      </c>
      <c r="D49" s="42" t="s">
        <v>58</v>
      </c>
      <c r="E49" s="7" t="s">
        <v>61</v>
      </c>
      <c r="F49" s="7"/>
      <c r="G49" s="8"/>
    </row>
    <row r="50" spans="1:7" x14ac:dyDescent="0.45">
      <c r="A50" s="34" t="s">
        <v>44</v>
      </c>
      <c r="B50" s="38">
        <f>E40/COUNTA(G3:G14)*G45/4</f>
        <v>2.3168126699911692E-2</v>
      </c>
      <c r="C50" s="38">
        <f>E40/COUNTA(G3:G14)</f>
        <v>0.20802352121229165</v>
      </c>
      <c r="D50" s="38">
        <f>E45</f>
        <v>7.0902018482944335E-2</v>
      </c>
      <c r="E50" s="41">
        <v>0.152</v>
      </c>
      <c r="F50" s="38">
        <f>E50/8</f>
        <v>1.9E-2</v>
      </c>
      <c r="G50" s="39"/>
    </row>
    <row r="51" spans="1:7" x14ac:dyDescent="0.45">
      <c r="A51" s="34" t="s">
        <v>45</v>
      </c>
      <c r="B51" s="38">
        <f>E41/COUNTA(G18:G27)*G46/4</f>
        <v>2.6271425125282848E-2</v>
      </c>
      <c r="C51" s="38">
        <f>E41/COUNTA(G18:G27)</f>
        <v>0.19879705529305908</v>
      </c>
      <c r="D51" s="38">
        <f t="shared" ref="D51:D52" si="24">E46</f>
        <v>8.4130565507493552E-2</v>
      </c>
      <c r="E51" s="41">
        <v>0.17599999999999999</v>
      </c>
      <c r="F51" s="38">
        <f t="shared" ref="F51:F52" si="25">E51/8</f>
        <v>2.1999999999999999E-2</v>
      </c>
      <c r="G51" s="39"/>
    </row>
    <row r="52" spans="1:7" x14ac:dyDescent="0.45">
      <c r="A52" s="34" t="s">
        <v>46</v>
      </c>
      <c r="B52" s="38">
        <f>E42/COUNTA(G31:G36)*G47/4</f>
        <v>2.0520847078131021E-2</v>
      </c>
      <c r="C52" s="38">
        <f>E42/COUNTA(G31:G36)</f>
        <v>0.20216457759785791</v>
      </c>
      <c r="D52" s="38">
        <f t="shared" si="24"/>
        <v>6.4620504496372966E-2</v>
      </c>
      <c r="E52" s="41">
        <v>0.13500000000000001</v>
      </c>
      <c r="F52" s="38">
        <f t="shared" si="25"/>
        <v>1.6875000000000001E-2</v>
      </c>
      <c r="G52" s="39"/>
    </row>
    <row r="53" spans="1:7" x14ac:dyDescent="0.45">
      <c r="A53" s="34"/>
      <c r="B53" s="38"/>
      <c r="C53" s="38"/>
      <c r="D53" s="38"/>
      <c r="E53" s="38"/>
      <c r="F53" s="38"/>
      <c r="G53" s="39"/>
    </row>
    <row r="54" spans="1:7" x14ac:dyDescent="0.45">
      <c r="A54" s="9"/>
      <c r="B54" s="10"/>
      <c r="C54" s="10"/>
      <c r="D54" s="10" t="s">
        <v>57</v>
      </c>
      <c r="E54" s="10"/>
      <c r="F54" s="10" t="s">
        <v>60</v>
      </c>
      <c r="G54" s="11"/>
    </row>
    <row r="55" spans="1:7" x14ac:dyDescent="0.45">
      <c r="A55" s="34" t="s">
        <v>44</v>
      </c>
      <c r="B55" s="38">
        <f>C50</f>
        <v>0.20802352121229165</v>
      </c>
      <c r="C55" s="38">
        <f>E45</f>
        <v>7.0902018482944335E-2</v>
      </c>
      <c r="D55" s="38">
        <f>PI()*C55^2*(1+B55/C55)</f>
        <v>6.2129341969033428E-2</v>
      </c>
      <c r="E55" s="38"/>
      <c r="F55" s="38">
        <f>(B50-F50)/B50</f>
        <v>0.17990779979322108</v>
      </c>
      <c r="G55" s="11"/>
    </row>
    <row r="56" spans="1:7" x14ac:dyDescent="0.45">
      <c r="A56" s="34" t="s">
        <v>45</v>
      </c>
      <c r="B56" s="38">
        <f t="shared" ref="B56:B57" si="26">C51</f>
        <v>0.19879705529305908</v>
      </c>
      <c r="C56" s="38">
        <f t="shared" ref="C56:C57" si="27">E46</f>
        <v>8.4130565507493552E-2</v>
      </c>
      <c r="D56" s="38">
        <f t="shared" ref="D56:D57" si="28">PI()*C56^2*(1+B56/C56)</f>
        <v>7.4778892421508147E-2</v>
      </c>
      <c r="E56" s="38"/>
      <c r="F56" s="38">
        <f t="shared" ref="F56:F57" si="29">(B51-F51)/B51</f>
        <v>0.16258825339369026</v>
      </c>
      <c r="G56" s="11"/>
    </row>
    <row r="57" spans="1:7" ht="14.65" thickBot="1" x14ac:dyDescent="0.5">
      <c r="A57" s="35" t="s">
        <v>46</v>
      </c>
      <c r="B57" s="40">
        <f t="shared" si="26"/>
        <v>0.20216457759785791</v>
      </c>
      <c r="C57" s="40">
        <f t="shared" si="27"/>
        <v>6.4620504496372966E-2</v>
      </c>
      <c r="D57" s="40">
        <f t="shared" si="28"/>
        <v>5.4160386922702426E-2</v>
      </c>
      <c r="E57" s="40"/>
      <c r="F57" s="40">
        <f t="shared" si="29"/>
        <v>0.17766552541665706</v>
      </c>
      <c r="G57" s="14"/>
    </row>
  </sheetData>
  <conditionalFormatting sqref="R3:T36">
    <cfRule type="top10" dxfId="9" priority="2" rank="10"/>
  </conditionalFormatting>
  <conditionalFormatting sqref="H40:H47">
    <cfRule type="cellIs" dxfId="8" priority="1" operator="equal">
      <formula>"ERROR"</formula>
    </cfRule>
  </conditionalFormatting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57"/>
  <sheetViews>
    <sheetView workbookViewId="0">
      <selection activeCell="V1" sqref="V1:AF1048576"/>
    </sheetView>
  </sheetViews>
  <sheetFormatPr defaultRowHeight="14.25" x14ac:dyDescent="0.45"/>
  <cols>
    <col min="5" max="5" width="9.86328125" bestFit="1" customWidth="1"/>
    <col min="7" max="7" width="9.59765625" bestFit="1" customWidth="1"/>
    <col min="8" max="11" width="3.3984375" style="1" customWidth="1"/>
    <col min="12" max="12" width="1.73046875" style="1" customWidth="1"/>
    <col min="13" max="16" width="4.86328125" customWidth="1"/>
    <col min="17" max="17" width="1.73046875" style="1" customWidth="1"/>
    <col min="18" max="21" width="4" style="1" customWidth="1"/>
    <col min="22" max="22" width="2.73046875" bestFit="1" customWidth="1"/>
    <col min="23" max="23" width="5.73046875" style="51" bestFit="1" customWidth="1"/>
    <col min="24" max="24" width="5.53125" style="51" bestFit="1" customWidth="1"/>
    <col min="25" max="25" width="3" customWidth="1"/>
    <col min="26" max="26" width="2.73046875" bestFit="1" customWidth="1"/>
    <col min="27" max="27" width="5.73046875" style="51" bestFit="1" customWidth="1"/>
    <col min="28" max="28" width="5.53125" style="51" bestFit="1" customWidth="1"/>
    <col min="29" max="29" width="3.1328125" customWidth="1"/>
    <col min="30" max="30" width="3.73046875" bestFit="1" customWidth="1"/>
    <col min="31" max="31" width="5.73046875" style="51" bestFit="1" customWidth="1"/>
    <col min="32" max="32" width="5.53125" style="51" bestFit="1" customWidth="1"/>
    <col min="33" max="35" width="4" customWidth="1"/>
  </cols>
  <sheetData>
    <row r="1" spans="1:32" x14ac:dyDescent="0.45">
      <c r="A1" s="6" t="s">
        <v>0</v>
      </c>
      <c r="B1" s="7" t="s">
        <v>1</v>
      </c>
      <c r="C1" s="7" t="s">
        <v>2</v>
      </c>
      <c r="D1" s="7" t="s">
        <v>3</v>
      </c>
      <c r="E1" s="8" t="s">
        <v>4</v>
      </c>
      <c r="G1" s="17" t="s">
        <v>48</v>
      </c>
      <c r="V1" s="6" t="s">
        <v>52</v>
      </c>
      <c r="W1" s="57" t="s">
        <v>22</v>
      </c>
      <c r="X1" s="58" t="s">
        <v>23</v>
      </c>
      <c r="Z1" s="6" t="s">
        <v>21</v>
      </c>
      <c r="AA1" s="57" t="s">
        <v>22</v>
      </c>
      <c r="AB1" s="58" t="s">
        <v>23</v>
      </c>
      <c r="AD1" s="6" t="s">
        <v>21</v>
      </c>
      <c r="AE1" s="57" t="s">
        <v>22</v>
      </c>
      <c r="AF1" s="58" t="s">
        <v>23</v>
      </c>
    </row>
    <row r="2" spans="1:32" ht="14.65" thickBot="1" x14ac:dyDescent="0.5">
      <c r="A2" s="9" t="s">
        <v>5</v>
      </c>
      <c r="B2" s="22">
        <v>11</v>
      </c>
      <c r="C2" s="22">
        <v>7</v>
      </c>
      <c r="D2" s="22">
        <v>3</v>
      </c>
      <c r="E2" s="23">
        <v>3</v>
      </c>
      <c r="G2" s="18">
        <f>E40/COUNTA(G3:G14)*G45/4</f>
        <v>2.7370701353179056E-2</v>
      </c>
      <c r="H2" s="1" t="s">
        <v>40</v>
      </c>
      <c r="I2" s="1" t="s">
        <v>41</v>
      </c>
      <c r="J2" s="1" t="s">
        <v>42</v>
      </c>
      <c r="K2" s="1" t="s">
        <v>43</v>
      </c>
      <c r="M2" s="19" t="s">
        <v>49</v>
      </c>
      <c r="N2" s="19" t="s">
        <v>50</v>
      </c>
      <c r="O2" s="19" t="s">
        <v>51</v>
      </c>
      <c r="P2" s="19" t="s">
        <v>50</v>
      </c>
      <c r="R2" s="1" t="s">
        <v>49</v>
      </c>
      <c r="S2" s="1" t="s">
        <v>51</v>
      </c>
      <c r="T2" s="1" t="s">
        <v>50</v>
      </c>
      <c r="V2" s="24">
        <v>1</v>
      </c>
      <c r="W2" s="59">
        <v>2.14425246040159</v>
      </c>
      <c r="X2" s="60">
        <v>7.9066378341500196E-2</v>
      </c>
      <c r="Z2" s="24">
        <v>32</v>
      </c>
      <c r="AA2" s="59">
        <v>1.6865071845963699</v>
      </c>
      <c r="AB2" s="60">
        <v>0.111607763411066</v>
      </c>
      <c r="AD2" s="24">
        <v>61</v>
      </c>
      <c r="AE2" s="59">
        <v>1.1915557651670201</v>
      </c>
      <c r="AF2" s="60">
        <v>7.6901237972034506E-2</v>
      </c>
    </row>
    <row r="3" spans="1:32" x14ac:dyDescent="0.45">
      <c r="A3" s="9" t="s">
        <v>6</v>
      </c>
      <c r="B3" s="22">
        <v>10</v>
      </c>
      <c r="C3" s="22">
        <v>16</v>
      </c>
      <c r="D3" s="22">
        <v>10</v>
      </c>
      <c r="E3" s="23">
        <v>11</v>
      </c>
      <c r="G3" t="s">
        <v>24</v>
      </c>
      <c r="H3" s="1">
        <f>B3+B2</f>
        <v>21</v>
      </c>
      <c r="I3" s="1">
        <f t="shared" ref="I3:K3" si="0">C3+C2</f>
        <v>23</v>
      </c>
      <c r="J3" s="1">
        <f t="shared" si="0"/>
        <v>13</v>
      </c>
      <c r="K3" s="1">
        <f t="shared" si="0"/>
        <v>14</v>
      </c>
      <c r="L3" s="15"/>
      <c r="M3" s="5">
        <f>H3/$G$2/$G$40</f>
        <v>29.509375637482364</v>
      </c>
      <c r="N3" s="5">
        <f t="shared" ref="N3:P14" si="1">I3/$G$2/$G$40</f>
        <v>32.319792364861641</v>
      </c>
      <c r="O3" s="5">
        <f t="shared" si="1"/>
        <v>18.267708727965275</v>
      </c>
      <c r="P3" s="5">
        <f t="shared" si="1"/>
        <v>19.672917091654913</v>
      </c>
      <c r="Q3" s="15"/>
      <c r="R3" s="5">
        <f>M3</f>
        <v>29.509375637482364</v>
      </c>
      <c r="S3" s="5">
        <f t="shared" ref="S3:S14" si="2">O3</f>
        <v>18.267708727965275</v>
      </c>
      <c r="T3" s="1">
        <f>(N3+P3)/2</f>
        <v>25.996354728258275</v>
      </c>
      <c r="V3" s="24">
        <v>2</v>
      </c>
      <c r="W3" s="59">
        <v>2.3165909177507702</v>
      </c>
      <c r="X3" s="60">
        <v>8.1619706222763405E-2</v>
      </c>
      <c r="Z3" s="24">
        <v>33</v>
      </c>
      <c r="AA3" s="59">
        <v>1.77773492763987</v>
      </c>
      <c r="AB3" s="60">
        <v>0.110412608370834</v>
      </c>
      <c r="AD3" s="24">
        <v>62</v>
      </c>
      <c r="AE3" s="59">
        <v>1.1110959135102001</v>
      </c>
      <c r="AF3" s="60">
        <v>6.9580339358776805E-2</v>
      </c>
    </row>
    <row r="4" spans="1:32" x14ac:dyDescent="0.45">
      <c r="A4" s="9" t="s">
        <v>7</v>
      </c>
      <c r="B4" s="22">
        <v>6</v>
      </c>
      <c r="C4" s="22">
        <v>2</v>
      </c>
      <c r="D4" s="22">
        <v>2</v>
      </c>
      <c r="E4" s="23">
        <v>7</v>
      </c>
      <c r="G4" t="s">
        <v>25</v>
      </c>
      <c r="H4" s="1">
        <f>B4</f>
        <v>6</v>
      </c>
      <c r="I4" s="1">
        <f t="shared" ref="I4:K14" si="3">C4</f>
        <v>2</v>
      </c>
      <c r="J4" s="1">
        <f t="shared" si="3"/>
        <v>2</v>
      </c>
      <c r="K4" s="1">
        <f t="shared" si="3"/>
        <v>7</v>
      </c>
      <c r="L4" s="15"/>
      <c r="M4" s="5">
        <f t="shared" ref="M4:M13" si="4">H4/$G$2/$G$40</f>
        <v>8.4312501821378198</v>
      </c>
      <c r="N4" s="5">
        <f t="shared" si="1"/>
        <v>2.8104167273792728</v>
      </c>
      <c r="O4" s="5">
        <f t="shared" si="1"/>
        <v>2.8104167273792728</v>
      </c>
      <c r="P4" s="5">
        <f t="shared" si="1"/>
        <v>9.8364585458274565</v>
      </c>
      <c r="Q4" s="15"/>
      <c r="R4" s="5">
        <f t="shared" ref="R4:R36" si="5">M4</f>
        <v>8.4312501821378198</v>
      </c>
      <c r="S4" s="5">
        <f t="shared" si="2"/>
        <v>2.8104167273792728</v>
      </c>
      <c r="T4" s="1">
        <f t="shared" ref="T4:T36" si="6">(N4+P4)/2</f>
        <v>6.3234376366033649</v>
      </c>
      <c r="V4" s="24">
        <v>3</v>
      </c>
      <c r="W4" s="59">
        <v>2.4881823626250301</v>
      </c>
      <c r="X4" s="60">
        <v>9.0063142100165097E-2</v>
      </c>
      <c r="Z4" s="24">
        <v>34</v>
      </c>
      <c r="AA4" s="59">
        <v>1.92654092644713</v>
      </c>
      <c r="AB4" s="60">
        <v>9.7622622891327102E-2</v>
      </c>
      <c r="AD4" s="24">
        <v>63</v>
      </c>
      <c r="AE4" s="59">
        <v>1.2143432402998</v>
      </c>
      <c r="AF4" s="60">
        <v>6.1959982683243202E-2</v>
      </c>
    </row>
    <row r="5" spans="1:32" x14ac:dyDescent="0.45">
      <c r="A5" s="9" t="s">
        <v>8</v>
      </c>
      <c r="B5" s="22">
        <v>2</v>
      </c>
      <c r="C5" s="22">
        <v>3</v>
      </c>
      <c r="D5" s="22">
        <v>4</v>
      </c>
      <c r="E5" s="23">
        <v>1</v>
      </c>
      <c r="G5" t="s">
        <v>26</v>
      </c>
      <c r="H5" s="1">
        <f t="shared" ref="H5:H14" si="7">B5</f>
        <v>2</v>
      </c>
      <c r="I5" s="1">
        <f t="shared" si="3"/>
        <v>3</v>
      </c>
      <c r="J5" s="1">
        <f t="shared" si="3"/>
        <v>4</v>
      </c>
      <c r="K5" s="1">
        <f t="shared" si="3"/>
        <v>1</v>
      </c>
      <c r="L5" s="15"/>
      <c r="M5" s="5">
        <f t="shared" si="4"/>
        <v>2.8104167273792728</v>
      </c>
      <c r="N5" s="5">
        <f t="shared" si="1"/>
        <v>4.2156250910689099</v>
      </c>
      <c r="O5" s="5">
        <f t="shared" si="1"/>
        <v>5.6208334547585457</v>
      </c>
      <c r="P5" s="5">
        <f t="shared" si="1"/>
        <v>1.4052083636896364</v>
      </c>
      <c r="Q5" s="15"/>
      <c r="R5" s="5">
        <f t="shared" si="5"/>
        <v>2.8104167273792728</v>
      </c>
      <c r="S5" s="5">
        <f t="shared" si="2"/>
        <v>5.6208334547585457</v>
      </c>
      <c r="T5" s="1">
        <f t="shared" si="6"/>
        <v>2.8104167273792733</v>
      </c>
      <c r="V5" s="24">
        <v>4</v>
      </c>
      <c r="W5" s="59">
        <v>2.4577542437655699</v>
      </c>
      <c r="X5" s="60">
        <v>9.2287986121104101E-2</v>
      </c>
      <c r="Z5" s="24">
        <v>35</v>
      </c>
      <c r="AA5" s="59">
        <v>1.84445843150482</v>
      </c>
      <c r="AB5" s="60">
        <v>0.108235323015095</v>
      </c>
      <c r="AD5" s="24">
        <v>64</v>
      </c>
      <c r="AE5" s="59">
        <v>1.2775159730833801</v>
      </c>
      <c r="AF5" s="60">
        <v>6.4019294679036096E-2</v>
      </c>
    </row>
    <row r="6" spans="1:32" x14ac:dyDescent="0.45">
      <c r="A6" s="9" t="s">
        <v>9</v>
      </c>
      <c r="B6" s="22">
        <v>0</v>
      </c>
      <c r="C6" s="22">
        <v>4</v>
      </c>
      <c r="D6" s="22">
        <v>1</v>
      </c>
      <c r="E6" s="23">
        <v>1</v>
      </c>
      <c r="G6" t="s">
        <v>27</v>
      </c>
      <c r="H6" s="1">
        <f t="shared" si="7"/>
        <v>0</v>
      </c>
      <c r="I6" s="1">
        <f t="shared" si="3"/>
        <v>4</v>
      </c>
      <c r="J6" s="1">
        <f t="shared" si="3"/>
        <v>1</v>
      </c>
      <c r="K6" s="1">
        <f t="shared" si="3"/>
        <v>1</v>
      </c>
      <c r="L6" s="15"/>
      <c r="M6" s="5">
        <f t="shared" si="4"/>
        <v>0</v>
      </c>
      <c r="N6" s="5">
        <f t="shared" si="1"/>
        <v>5.6208334547585457</v>
      </c>
      <c r="O6" s="5">
        <f t="shared" si="1"/>
        <v>1.4052083636896364</v>
      </c>
      <c r="P6" s="5">
        <f t="shared" si="1"/>
        <v>1.4052083636896364</v>
      </c>
      <c r="Q6" s="15"/>
      <c r="R6" s="5">
        <f t="shared" si="5"/>
        <v>0</v>
      </c>
      <c r="S6" s="5">
        <f t="shared" si="2"/>
        <v>1.4052083636896364</v>
      </c>
      <c r="T6" s="1">
        <f t="shared" si="6"/>
        <v>3.5130209092240912</v>
      </c>
      <c r="V6" s="24">
        <v>5</v>
      </c>
      <c r="W6" s="59">
        <v>2.5240454889347301</v>
      </c>
      <c r="X6" s="60">
        <v>9.0555861955383302E-2</v>
      </c>
      <c r="Z6" s="24">
        <v>36</v>
      </c>
      <c r="AA6" s="59">
        <v>2.0461076613154501</v>
      </c>
      <c r="AB6" s="60">
        <v>0.109033551287724</v>
      </c>
      <c r="AD6" s="24">
        <v>65</v>
      </c>
      <c r="AE6" s="59">
        <v>1.25894233565665</v>
      </c>
      <c r="AF6" s="60">
        <v>6.6341172187087599E-2</v>
      </c>
    </row>
    <row r="7" spans="1:32" x14ac:dyDescent="0.45">
      <c r="A7" s="9" t="s">
        <v>10</v>
      </c>
      <c r="B7" s="22">
        <v>0</v>
      </c>
      <c r="C7" s="22">
        <v>0</v>
      </c>
      <c r="D7" s="22">
        <v>0</v>
      </c>
      <c r="E7" s="23">
        <v>2</v>
      </c>
      <c r="G7" t="s">
        <v>28</v>
      </c>
      <c r="H7" s="1">
        <f t="shared" si="7"/>
        <v>0</v>
      </c>
      <c r="I7" s="1">
        <f t="shared" si="3"/>
        <v>0</v>
      </c>
      <c r="J7" s="1">
        <f t="shared" si="3"/>
        <v>0</v>
      </c>
      <c r="K7" s="1">
        <f t="shared" si="3"/>
        <v>2</v>
      </c>
      <c r="L7" s="16"/>
      <c r="M7" s="5">
        <f t="shared" si="4"/>
        <v>0</v>
      </c>
      <c r="N7" s="5">
        <f t="shared" si="1"/>
        <v>0</v>
      </c>
      <c r="O7" s="5">
        <f t="shared" si="1"/>
        <v>0</v>
      </c>
      <c r="P7" s="5">
        <f t="shared" si="1"/>
        <v>2.8104167273792728</v>
      </c>
      <c r="Q7" s="16"/>
      <c r="R7" s="5">
        <f t="shared" si="5"/>
        <v>0</v>
      </c>
      <c r="S7" s="5">
        <f t="shared" si="2"/>
        <v>0</v>
      </c>
      <c r="T7" s="1">
        <f t="shared" si="6"/>
        <v>1.4052083636896364</v>
      </c>
      <c r="V7" s="24">
        <v>6</v>
      </c>
      <c r="W7" s="59">
        <v>2.4183643452132899</v>
      </c>
      <c r="X7" s="60">
        <v>8.4245207271998399E-2</v>
      </c>
      <c r="Z7" s="24">
        <v>37</v>
      </c>
      <c r="AA7" s="59">
        <v>1.91901632145607</v>
      </c>
      <c r="AB7" s="60">
        <v>0.10681730461486499</v>
      </c>
      <c r="AD7" s="24">
        <v>66</v>
      </c>
      <c r="AE7" s="59">
        <v>1.3194578514598201</v>
      </c>
      <c r="AF7" s="60">
        <v>6.9882863048294594E-2</v>
      </c>
    </row>
    <row r="8" spans="1:32" x14ac:dyDescent="0.45">
      <c r="A8" s="9" t="s">
        <v>11</v>
      </c>
      <c r="B8" s="22">
        <v>0</v>
      </c>
      <c r="C8" s="22">
        <v>0</v>
      </c>
      <c r="D8" s="22">
        <v>0</v>
      </c>
      <c r="E8" s="23">
        <v>0</v>
      </c>
      <c r="G8" t="s">
        <v>29</v>
      </c>
      <c r="H8" s="1">
        <f t="shared" si="7"/>
        <v>0</v>
      </c>
      <c r="I8" s="1">
        <f t="shared" si="3"/>
        <v>0</v>
      </c>
      <c r="J8" s="1">
        <f t="shared" si="3"/>
        <v>0</v>
      </c>
      <c r="K8" s="1">
        <f t="shared" si="3"/>
        <v>0</v>
      </c>
      <c r="L8" s="16"/>
      <c r="M8" s="5">
        <f t="shared" si="4"/>
        <v>0</v>
      </c>
      <c r="N8" s="5">
        <f t="shared" si="1"/>
        <v>0</v>
      </c>
      <c r="O8" s="5">
        <f t="shared" si="1"/>
        <v>0</v>
      </c>
      <c r="P8" s="5">
        <f t="shared" si="1"/>
        <v>0</v>
      </c>
      <c r="Q8" s="16"/>
      <c r="R8" s="5">
        <f t="shared" si="5"/>
        <v>0</v>
      </c>
      <c r="S8" s="5">
        <f t="shared" si="2"/>
        <v>0</v>
      </c>
      <c r="T8" s="1">
        <f t="shared" si="6"/>
        <v>0</v>
      </c>
      <c r="V8" s="24">
        <v>7</v>
      </c>
      <c r="W8" s="59">
        <v>2.6182321926708001</v>
      </c>
      <c r="X8" s="60">
        <v>8.7222561291404002E-2</v>
      </c>
      <c r="Z8" s="24">
        <v>38</v>
      </c>
      <c r="AA8" s="59">
        <v>2.05051091981304</v>
      </c>
      <c r="AB8" s="60">
        <v>0.103402354633553</v>
      </c>
      <c r="AD8" s="24">
        <v>67</v>
      </c>
      <c r="AE8" s="59">
        <v>1.2740459261266299</v>
      </c>
      <c r="AF8" s="60">
        <v>6.6462720506237097E-2</v>
      </c>
    </row>
    <row r="9" spans="1:32" x14ac:dyDescent="0.45">
      <c r="A9" s="9" t="s">
        <v>12</v>
      </c>
      <c r="B9" s="22">
        <v>2</v>
      </c>
      <c r="C9" s="22">
        <v>0</v>
      </c>
      <c r="D9" s="22">
        <v>0</v>
      </c>
      <c r="E9" s="23">
        <v>0</v>
      </c>
      <c r="G9" t="s">
        <v>30</v>
      </c>
      <c r="H9" s="1">
        <f t="shared" si="7"/>
        <v>2</v>
      </c>
      <c r="I9" s="1">
        <f t="shared" si="3"/>
        <v>0</v>
      </c>
      <c r="J9" s="1">
        <f t="shared" si="3"/>
        <v>0</v>
      </c>
      <c r="K9" s="1">
        <f t="shared" si="3"/>
        <v>0</v>
      </c>
      <c r="L9" s="16"/>
      <c r="M9" s="5">
        <f t="shared" si="4"/>
        <v>2.8104167273792728</v>
      </c>
      <c r="N9" s="5">
        <f t="shared" si="1"/>
        <v>0</v>
      </c>
      <c r="O9" s="5">
        <f t="shared" si="1"/>
        <v>0</v>
      </c>
      <c r="P9" s="5">
        <f t="shared" si="1"/>
        <v>0</v>
      </c>
      <c r="Q9" s="16"/>
      <c r="R9" s="5">
        <f t="shared" si="5"/>
        <v>2.8104167273792728</v>
      </c>
      <c r="S9" s="5">
        <f t="shared" si="2"/>
        <v>0</v>
      </c>
      <c r="T9" s="1">
        <f t="shared" si="6"/>
        <v>0</v>
      </c>
      <c r="V9" s="24">
        <v>8</v>
      </c>
      <c r="W9" s="59">
        <v>2.5526053635022499</v>
      </c>
      <c r="X9" s="60">
        <v>8.6860343706097201E-2</v>
      </c>
      <c r="Z9" s="24">
        <v>39</v>
      </c>
      <c r="AA9" s="59">
        <v>1.9856989845920501</v>
      </c>
      <c r="AB9" s="60">
        <v>0.101897283637916</v>
      </c>
      <c r="AD9" s="24">
        <v>68</v>
      </c>
      <c r="AE9" s="59">
        <v>1.2387699068729101</v>
      </c>
      <c r="AF9" s="60">
        <v>7.0268366230169202E-2</v>
      </c>
    </row>
    <row r="10" spans="1:32" x14ac:dyDescent="0.45">
      <c r="A10" s="9" t="s">
        <v>13</v>
      </c>
      <c r="B10" s="22">
        <v>3</v>
      </c>
      <c r="C10" s="22">
        <v>1</v>
      </c>
      <c r="D10" s="22">
        <v>1</v>
      </c>
      <c r="E10" s="23">
        <v>1</v>
      </c>
      <c r="G10" t="s">
        <v>31</v>
      </c>
      <c r="H10" s="1">
        <f t="shared" si="7"/>
        <v>3</v>
      </c>
      <c r="I10" s="1">
        <f t="shared" si="3"/>
        <v>1</v>
      </c>
      <c r="J10" s="1">
        <f t="shared" si="3"/>
        <v>1</v>
      </c>
      <c r="K10" s="1">
        <f t="shared" si="3"/>
        <v>1</v>
      </c>
      <c r="L10" s="16"/>
      <c r="M10" s="5">
        <f t="shared" si="4"/>
        <v>4.2156250910689099</v>
      </c>
      <c r="N10" s="5">
        <f t="shared" si="1"/>
        <v>1.4052083636896364</v>
      </c>
      <c r="O10" s="5">
        <f t="shared" si="1"/>
        <v>1.4052083636896364</v>
      </c>
      <c r="P10" s="5">
        <f t="shared" si="1"/>
        <v>1.4052083636896364</v>
      </c>
      <c r="Q10" s="16"/>
      <c r="R10" s="5">
        <f t="shared" si="5"/>
        <v>4.2156250910689099</v>
      </c>
      <c r="S10" s="5">
        <f t="shared" si="2"/>
        <v>1.4052083636896364</v>
      </c>
      <c r="T10" s="1">
        <f t="shared" si="6"/>
        <v>1.4052083636896364</v>
      </c>
      <c r="V10" s="24">
        <v>9</v>
      </c>
      <c r="W10" s="59">
        <v>2.5222588591314801</v>
      </c>
      <c r="X10" s="60">
        <v>8.6176786194072194E-2</v>
      </c>
      <c r="Z10" s="24">
        <v>40</v>
      </c>
      <c r="AA10" s="59">
        <v>1.9829580815599399</v>
      </c>
      <c r="AB10" s="60">
        <v>8.8527131206653994E-2</v>
      </c>
      <c r="AD10" s="24">
        <v>69</v>
      </c>
      <c r="AE10" s="59">
        <v>1.20737049959042</v>
      </c>
      <c r="AF10" s="60">
        <v>7.1410789724701496E-2</v>
      </c>
    </row>
    <row r="11" spans="1:32" x14ac:dyDescent="0.45">
      <c r="A11" s="9" t="s">
        <v>14</v>
      </c>
      <c r="B11" s="22">
        <v>0</v>
      </c>
      <c r="C11" s="22">
        <v>0</v>
      </c>
      <c r="D11" s="22">
        <v>2</v>
      </c>
      <c r="E11" s="23">
        <v>0</v>
      </c>
      <c r="G11" t="s">
        <v>32</v>
      </c>
      <c r="H11" s="1">
        <f t="shared" si="7"/>
        <v>0</v>
      </c>
      <c r="I11" s="1">
        <f t="shared" si="3"/>
        <v>0</v>
      </c>
      <c r="J11" s="1">
        <f t="shared" si="3"/>
        <v>2</v>
      </c>
      <c r="K11" s="1">
        <f t="shared" si="3"/>
        <v>0</v>
      </c>
      <c r="L11" s="16"/>
      <c r="M11" s="5">
        <f t="shared" si="4"/>
        <v>0</v>
      </c>
      <c r="N11" s="5">
        <f t="shared" si="1"/>
        <v>0</v>
      </c>
      <c r="O11" s="5">
        <f t="shared" si="1"/>
        <v>2.8104167273792728</v>
      </c>
      <c r="P11" s="5">
        <f t="shared" si="1"/>
        <v>0</v>
      </c>
      <c r="Q11" s="16"/>
      <c r="R11" s="5">
        <f t="shared" si="5"/>
        <v>0</v>
      </c>
      <c r="S11" s="5">
        <f t="shared" si="2"/>
        <v>2.8104167273792728</v>
      </c>
      <c r="T11" s="1">
        <f t="shared" si="6"/>
        <v>0</v>
      </c>
      <c r="V11" s="24">
        <v>10</v>
      </c>
      <c r="W11" s="59">
        <v>2.4853907608491799</v>
      </c>
      <c r="X11" s="60">
        <v>8.9226285318262599E-2</v>
      </c>
      <c r="Z11" s="24">
        <v>41</v>
      </c>
      <c r="AA11" s="59">
        <v>1.9784858243765</v>
      </c>
      <c r="AB11" s="60">
        <v>0.101686765499043</v>
      </c>
      <c r="AD11" s="24">
        <v>70</v>
      </c>
      <c r="AE11" s="59">
        <v>1.17543379100373</v>
      </c>
      <c r="AF11" s="60">
        <v>7.2366002673539195E-2</v>
      </c>
    </row>
    <row r="12" spans="1:32" x14ac:dyDescent="0.45">
      <c r="A12" s="9" t="s">
        <v>15</v>
      </c>
      <c r="B12" s="22">
        <v>0</v>
      </c>
      <c r="C12" s="22">
        <v>1</v>
      </c>
      <c r="D12" s="22">
        <v>0</v>
      </c>
      <c r="E12" s="23">
        <v>0</v>
      </c>
      <c r="G12" t="s">
        <v>33</v>
      </c>
      <c r="H12" s="1">
        <f t="shared" si="7"/>
        <v>0</v>
      </c>
      <c r="I12" s="1">
        <f t="shared" si="3"/>
        <v>1</v>
      </c>
      <c r="J12" s="1">
        <f t="shared" si="3"/>
        <v>0</v>
      </c>
      <c r="K12" s="1">
        <f t="shared" si="3"/>
        <v>0</v>
      </c>
      <c r="L12" s="16"/>
      <c r="M12" s="5">
        <f t="shared" si="4"/>
        <v>0</v>
      </c>
      <c r="N12" s="5">
        <f t="shared" si="1"/>
        <v>1.4052083636896364</v>
      </c>
      <c r="O12" s="5">
        <f t="shared" si="1"/>
        <v>0</v>
      </c>
      <c r="P12" s="5">
        <f t="shared" si="1"/>
        <v>0</v>
      </c>
      <c r="Q12" s="16"/>
      <c r="R12" s="5">
        <f t="shared" si="5"/>
        <v>0</v>
      </c>
      <c r="S12" s="5">
        <f t="shared" si="2"/>
        <v>0</v>
      </c>
      <c r="T12" s="1">
        <f t="shared" si="6"/>
        <v>0.70260418184481821</v>
      </c>
      <c r="V12" s="24">
        <v>11</v>
      </c>
      <c r="W12" s="59">
        <v>2.47556107504536</v>
      </c>
      <c r="X12" s="60">
        <v>8.6382747068898202E-2</v>
      </c>
      <c r="Z12" s="24">
        <v>42</v>
      </c>
      <c r="AA12" s="59">
        <v>1.9649007124759801</v>
      </c>
      <c r="AB12" s="60">
        <v>9.6626529367310698E-2</v>
      </c>
      <c r="AD12" s="24">
        <v>71</v>
      </c>
      <c r="AE12" s="59">
        <v>1.2044401929622599</v>
      </c>
      <c r="AF12" s="60">
        <v>6.8406167634723597E-2</v>
      </c>
    </row>
    <row r="13" spans="1:32" x14ac:dyDescent="0.45">
      <c r="A13" s="9" t="s">
        <v>16</v>
      </c>
      <c r="B13" s="22">
        <v>0</v>
      </c>
      <c r="C13" s="22">
        <v>0</v>
      </c>
      <c r="D13" s="22">
        <v>0</v>
      </c>
      <c r="E13" s="23">
        <v>0</v>
      </c>
      <c r="G13" t="s">
        <v>34</v>
      </c>
      <c r="H13" s="1">
        <f t="shared" si="7"/>
        <v>0</v>
      </c>
      <c r="I13" s="1">
        <f t="shared" si="3"/>
        <v>0</v>
      </c>
      <c r="J13" s="1">
        <f t="shared" si="3"/>
        <v>0</v>
      </c>
      <c r="K13" s="1">
        <f t="shared" si="3"/>
        <v>0</v>
      </c>
      <c r="L13" s="16"/>
      <c r="M13" s="5">
        <f t="shared" si="4"/>
        <v>0</v>
      </c>
      <c r="N13" s="5">
        <f t="shared" si="1"/>
        <v>0</v>
      </c>
      <c r="O13" s="5">
        <f t="shared" si="1"/>
        <v>0</v>
      </c>
      <c r="P13" s="5">
        <f t="shared" si="1"/>
        <v>0</v>
      </c>
      <c r="Q13" s="16"/>
      <c r="R13" s="5">
        <f t="shared" si="5"/>
        <v>0</v>
      </c>
      <c r="S13" s="5">
        <f t="shared" si="2"/>
        <v>0</v>
      </c>
      <c r="T13" s="1">
        <f t="shared" si="6"/>
        <v>0</v>
      </c>
      <c r="V13" s="24">
        <v>12</v>
      </c>
      <c r="W13" s="59">
        <v>2.44217415192003</v>
      </c>
      <c r="X13" s="60">
        <v>8.3316700305782407E-2</v>
      </c>
      <c r="Z13" s="24">
        <v>43</v>
      </c>
      <c r="AA13" s="59">
        <v>1.8738108958550099</v>
      </c>
      <c r="AB13" s="60">
        <v>0.100487198756238</v>
      </c>
      <c r="AD13" s="24">
        <v>72</v>
      </c>
      <c r="AE13" s="59">
        <v>1.2082714666957</v>
      </c>
      <c r="AF13" s="60">
        <v>6.5666293624003502E-2</v>
      </c>
    </row>
    <row r="14" spans="1:32" ht="14.65" thickBot="1" x14ac:dyDescent="0.5">
      <c r="A14" s="12" t="s">
        <v>17</v>
      </c>
      <c r="B14" s="25">
        <v>0</v>
      </c>
      <c r="C14" s="25">
        <v>0</v>
      </c>
      <c r="D14" s="25">
        <v>0</v>
      </c>
      <c r="E14" s="26">
        <v>0</v>
      </c>
      <c r="G14" t="s">
        <v>35</v>
      </c>
      <c r="H14" s="1">
        <f t="shared" si="7"/>
        <v>0</v>
      </c>
      <c r="I14" s="1">
        <f t="shared" si="3"/>
        <v>0</v>
      </c>
      <c r="J14" s="1">
        <f t="shared" si="3"/>
        <v>0</v>
      </c>
      <c r="K14" s="1">
        <f t="shared" si="3"/>
        <v>0</v>
      </c>
      <c r="L14" s="16"/>
      <c r="M14" s="5">
        <f>H14/$G$2/$G$40</f>
        <v>0</v>
      </c>
      <c r="N14" s="5">
        <f t="shared" si="1"/>
        <v>0</v>
      </c>
      <c r="O14" s="5">
        <f t="shared" si="1"/>
        <v>0</v>
      </c>
      <c r="P14" s="5">
        <f t="shared" si="1"/>
        <v>0</v>
      </c>
      <c r="Q14" s="16"/>
      <c r="R14" s="5">
        <f t="shared" si="5"/>
        <v>0</v>
      </c>
      <c r="S14" s="5">
        <f t="shared" si="2"/>
        <v>0</v>
      </c>
      <c r="T14" s="1">
        <f t="shared" si="6"/>
        <v>0</v>
      </c>
      <c r="V14" s="24">
        <v>13</v>
      </c>
      <c r="W14" s="59">
        <v>2.4949416433329001</v>
      </c>
      <c r="X14" s="60">
        <v>8.30681075829445E-2</v>
      </c>
      <c r="Z14" s="24">
        <v>44</v>
      </c>
      <c r="AA14" s="59">
        <v>1.87736530528071</v>
      </c>
      <c r="AB14" s="60">
        <v>0.104509205814865</v>
      </c>
      <c r="AD14" s="24">
        <v>73</v>
      </c>
      <c r="AE14" s="59">
        <v>1.1612736791692</v>
      </c>
      <c r="AF14" s="60">
        <v>7.1879444591865696E-2</v>
      </c>
    </row>
    <row r="15" spans="1:32" ht="14.65" thickBot="1" x14ac:dyDescent="0.5">
      <c r="B15" s="29"/>
      <c r="C15" s="29"/>
      <c r="D15" s="29"/>
      <c r="E15" s="29"/>
      <c r="L15" s="16"/>
      <c r="Q15" s="16"/>
      <c r="R15" s="5"/>
      <c r="S15" s="5"/>
      <c r="V15" s="24">
        <v>14</v>
      </c>
      <c r="W15" s="59">
        <v>2.53977056938183</v>
      </c>
      <c r="X15" s="60">
        <v>7.8374683650232202E-2</v>
      </c>
      <c r="Z15" s="24">
        <v>45</v>
      </c>
      <c r="AA15" s="59">
        <v>1.9564778371254701</v>
      </c>
      <c r="AB15" s="60">
        <v>9.8822580391636994E-2</v>
      </c>
      <c r="AD15" s="24">
        <v>74</v>
      </c>
      <c r="AE15" s="59">
        <v>1.1263134739526699</v>
      </c>
      <c r="AF15" s="60">
        <v>7.0053967032877099E-2</v>
      </c>
    </row>
    <row r="16" spans="1:32" x14ac:dyDescent="0.45">
      <c r="A16" s="6" t="s">
        <v>0</v>
      </c>
      <c r="B16" s="30" t="s">
        <v>1</v>
      </c>
      <c r="C16" s="30" t="s">
        <v>2</v>
      </c>
      <c r="D16" s="30" t="s">
        <v>3</v>
      </c>
      <c r="E16" s="31" t="s">
        <v>4</v>
      </c>
      <c r="G16" s="17" t="s">
        <v>48</v>
      </c>
      <c r="L16" s="16"/>
      <c r="Q16" s="16"/>
      <c r="R16" s="5"/>
      <c r="S16" s="5"/>
      <c r="V16" s="24">
        <v>15</v>
      </c>
      <c r="W16" s="59">
        <v>2.4603656585290801</v>
      </c>
      <c r="X16" s="60">
        <v>7.5415830603584297E-2</v>
      </c>
      <c r="Z16" s="24">
        <v>46</v>
      </c>
      <c r="AA16" s="59">
        <v>1.9512626165119999</v>
      </c>
      <c r="AB16" s="60">
        <v>0.108264306242342</v>
      </c>
      <c r="AD16" s="24">
        <v>75</v>
      </c>
      <c r="AE16" s="59">
        <v>1.1500579789010601</v>
      </c>
      <c r="AF16" s="60">
        <v>6.6403705905570404E-2</v>
      </c>
    </row>
    <row r="17" spans="1:32" ht="14.65" thickBot="1" x14ac:dyDescent="0.5">
      <c r="A17" s="9" t="s">
        <v>7</v>
      </c>
      <c r="B17" s="22">
        <v>2</v>
      </c>
      <c r="C17" s="22">
        <v>3</v>
      </c>
      <c r="D17" s="22">
        <v>0</v>
      </c>
      <c r="E17" s="23">
        <v>2</v>
      </c>
      <c r="G17" s="18">
        <f>E41/COUNTA(G18:G27)*G46/4</f>
        <v>3.0821378793822993E-2</v>
      </c>
      <c r="H17" s="1" t="s">
        <v>40</v>
      </c>
      <c r="I17" s="1" t="s">
        <v>41</v>
      </c>
      <c r="J17" s="1" t="s">
        <v>42</v>
      </c>
      <c r="K17" s="1" t="s">
        <v>43</v>
      </c>
      <c r="L17" s="16"/>
      <c r="M17" s="19" t="s">
        <v>49</v>
      </c>
      <c r="N17" s="19" t="s">
        <v>50</v>
      </c>
      <c r="O17" s="19" t="s">
        <v>51</v>
      </c>
      <c r="P17" s="19" t="s">
        <v>50</v>
      </c>
      <c r="Q17" s="16"/>
      <c r="R17" s="1" t="s">
        <v>49</v>
      </c>
      <c r="S17" s="1" t="s">
        <v>51</v>
      </c>
      <c r="T17" s="1" t="s">
        <v>50</v>
      </c>
      <c r="V17" s="24">
        <v>16</v>
      </c>
      <c r="W17" s="59">
        <v>2.4991371918896799</v>
      </c>
      <c r="X17" s="60">
        <v>8.8674219712648897E-2</v>
      </c>
      <c r="Z17" s="24">
        <v>47</v>
      </c>
      <c r="AA17" s="59">
        <v>1.9521679692510401</v>
      </c>
      <c r="AB17" s="60">
        <v>0.104882401332119</v>
      </c>
      <c r="AD17" s="24">
        <v>76</v>
      </c>
      <c r="AE17" s="59">
        <v>1.12646279860113</v>
      </c>
      <c r="AF17" s="60">
        <v>6.4594725100814196E-2</v>
      </c>
    </row>
    <row r="18" spans="1:32" x14ac:dyDescent="0.45">
      <c r="A18" s="9" t="s">
        <v>8</v>
      </c>
      <c r="B18" s="22">
        <v>23</v>
      </c>
      <c r="C18" s="22">
        <v>6</v>
      </c>
      <c r="D18" s="22">
        <v>2</v>
      </c>
      <c r="E18" s="23">
        <v>8</v>
      </c>
      <c r="G18" t="s">
        <v>26</v>
      </c>
      <c r="H18" s="1">
        <f>B18+B17</f>
        <v>25</v>
      </c>
      <c r="I18" s="1">
        <f t="shared" ref="I18:K18" si="8">C18+C17</f>
        <v>9</v>
      </c>
      <c r="J18" s="1">
        <f t="shared" si="8"/>
        <v>2</v>
      </c>
      <c r="K18" s="1">
        <f t="shared" si="8"/>
        <v>10</v>
      </c>
      <c r="L18" s="16"/>
      <c r="M18" s="1">
        <f>H18/$G$17/$G$41</f>
        <v>31.197126772640242</v>
      </c>
      <c r="N18" s="1">
        <f t="shared" ref="N18:P27" si="9">I18/$G$17/$G$41</f>
        <v>11.230965638150488</v>
      </c>
      <c r="O18" s="1">
        <f t="shared" si="9"/>
        <v>2.495770141811219</v>
      </c>
      <c r="P18" s="1">
        <f t="shared" si="9"/>
        <v>12.478850709056097</v>
      </c>
      <c r="Q18" s="16"/>
      <c r="R18" s="5">
        <f t="shared" si="5"/>
        <v>31.197126772640242</v>
      </c>
      <c r="S18" s="5">
        <f t="shared" ref="S18:S27" si="10">O18</f>
        <v>2.495770141811219</v>
      </c>
      <c r="T18" s="1">
        <f t="shared" si="6"/>
        <v>11.854908173603292</v>
      </c>
      <c r="V18" s="24">
        <v>17</v>
      </c>
      <c r="W18" s="59">
        <v>2.34191186657957</v>
      </c>
      <c r="X18" s="60">
        <v>8.9406517367763394E-2</v>
      </c>
      <c r="Z18" s="24">
        <v>48</v>
      </c>
      <c r="AA18" s="59">
        <v>1.78396196379943</v>
      </c>
      <c r="AB18" s="60">
        <v>9.8913675421059E-2</v>
      </c>
      <c r="AD18" s="24">
        <v>77</v>
      </c>
      <c r="AE18" s="59">
        <v>1.1681028813763801</v>
      </c>
      <c r="AF18" s="60">
        <v>6.7420096708124905E-2</v>
      </c>
    </row>
    <row r="19" spans="1:32" x14ac:dyDescent="0.45">
      <c r="A19" s="9" t="s">
        <v>9</v>
      </c>
      <c r="B19" s="22">
        <v>10</v>
      </c>
      <c r="C19" s="22">
        <v>6</v>
      </c>
      <c r="D19" s="22">
        <v>3</v>
      </c>
      <c r="E19" s="23">
        <v>6</v>
      </c>
      <c r="G19" t="s">
        <v>27</v>
      </c>
      <c r="H19" s="1">
        <f>B19</f>
        <v>10</v>
      </c>
      <c r="I19" s="1">
        <f t="shared" ref="I19:K27" si="11">C19</f>
        <v>6</v>
      </c>
      <c r="J19" s="1">
        <f t="shared" si="11"/>
        <v>3</v>
      </c>
      <c r="K19" s="1">
        <f t="shared" si="11"/>
        <v>6</v>
      </c>
      <c r="L19" s="16"/>
      <c r="M19" s="1">
        <f t="shared" ref="M19:M27" si="12">H19/$G$17/$G$41</f>
        <v>12.478850709056097</v>
      </c>
      <c r="N19" s="1">
        <f t="shared" si="9"/>
        <v>7.487310425433658</v>
      </c>
      <c r="O19" s="1">
        <f t="shared" si="9"/>
        <v>3.743655212716829</v>
      </c>
      <c r="P19" s="1">
        <f t="shared" si="9"/>
        <v>7.487310425433658</v>
      </c>
      <c r="Q19" s="16"/>
      <c r="R19" s="5">
        <f t="shared" si="5"/>
        <v>12.478850709056097</v>
      </c>
      <c r="S19" s="5">
        <f t="shared" si="10"/>
        <v>3.743655212716829</v>
      </c>
      <c r="T19" s="1">
        <f t="shared" si="6"/>
        <v>7.487310425433658</v>
      </c>
      <c r="V19" s="24">
        <v>18</v>
      </c>
      <c r="W19" s="59">
        <v>2.4408045667507601</v>
      </c>
      <c r="X19" s="60">
        <v>8.8364887027249997E-2</v>
      </c>
      <c r="Z19" s="24">
        <v>49</v>
      </c>
      <c r="AA19" s="59">
        <v>1.89530764953122</v>
      </c>
      <c r="AB19" s="60">
        <v>9.3623226643579596E-2</v>
      </c>
      <c r="AD19" s="24">
        <v>78</v>
      </c>
      <c r="AE19" s="59">
        <v>1.0712793073856699</v>
      </c>
      <c r="AF19" s="60">
        <v>6.3888527393368005E-2</v>
      </c>
    </row>
    <row r="20" spans="1:32" x14ac:dyDescent="0.45">
      <c r="A20" s="9" t="s">
        <v>10</v>
      </c>
      <c r="B20" s="22">
        <v>14</v>
      </c>
      <c r="C20" s="22">
        <v>3</v>
      </c>
      <c r="D20" s="22">
        <v>6</v>
      </c>
      <c r="E20" s="23">
        <v>6</v>
      </c>
      <c r="G20" t="s">
        <v>28</v>
      </c>
      <c r="H20" s="1">
        <f t="shared" ref="H20:H27" si="13">B20</f>
        <v>14</v>
      </c>
      <c r="I20" s="1">
        <f t="shared" si="11"/>
        <v>3</v>
      </c>
      <c r="J20" s="1">
        <f t="shared" si="11"/>
        <v>6</v>
      </c>
      <c r="K20" s="1">
        <f t="shared" si="11"/>
        <v>6</v>
      </c>
      <c r="L20" s="15"/>
      <c r="M20" s="1">
        <f t="shared" si="12"/>
        <v>17.470390992678539</v>
      </c>
      <c r="N20" s="1">
        <f t="shared" si="9"/>
        <v>3.743655212716829</v>
      </c>
      <c r="O20" s="1">
        <f t="shared" si="9"/>
        <v>7.487310425433658</v>
      </c>
      <c r="P20" s="1">
        <f t="shared" si="9"/>
        <v>7.487310425433658</v>
      </c>
      <c r="Q20" s="16"/>
      <c r="R20" s="5">
        <f t="shared" si="5"/>
        <v>17.470390992678539</v>
      </c>
      <c r="S20" s="5">
        <f t="shared" si="10"/>
        <v>7.487310425433658</v>
      </c>
      <c r="T20" s="1">
        <f t="shared" si="6"/>
        <v>5.6154828190752433</v>
      </c>
      <c r="V20" s="24">
        <v>19</v>
      </c>
      <c r="W20" s="59">
        <v>2.4409025598209202</v>
      </c>
      <c r="X20" s="60">
        <v>8.3802075150015296E-2</v>
      </c>
      <c r="Z20" s="24">
        <v>50</v>
      </c>
      <c r="AA20" s="59">
        <v>1.91297306804404</v>
      </c>
      <c r="AB20" s="60">
        <v>0.104339815750617</v>
      </c>
      <c r="AD20" s="24">
        <v>79</v>
      </c>
      <c r="AE20" s="59">
        <v>1.0923511017523699</v>
      </c>
      <c r="AF20" s="60">
        <v>6.5865239125327504E-2</v>
      </c>
    </row>
    <row r="21" spans="1:32" x14ac:dyDescent="0.45">
      <c r="A21" s="9" t="s">
        <v>11</v>
      </c>
      <c r="B21" s="22">
        <v>6</v>
      </c>
      <c r="C21" s="22">
        <v>4</v>
      </c>
      <c r="D21" s="22">
        <v>6</v>
      </c>
      <c r="E21" s="23">
        <v>7</v>
      </c>
      <c r="G21" t="s">
        <v>29</v>
      </c>
      <c r="H21" s="1">
        <f t="shared" si="13"/>
        <v>6</v>
      </c>
      <c r="I21" s="1">
        <f t="shared" si="11"/>
        <v>4</v>
      </c>
      <c r="J21" s="1">
        <f t="shared" si="11"/>
        <v>6</v>
      </c>
      <c r="K21" s="1">
        <f t="shared" si="11"/>
        <v>7</v>
      </c>
      <c r="L21" s="16"/>
      <c r="M21" s="1">
        <f t="shared" si="12"/>
        <v>7.487310425433658</v>
      </c>
      <c r="N21" s="1">
        <f t="shared" si="9"/>
        <v>4.9915402836224381</v>
      </c>
      <c r="O21" s="1">
        <f t="shared" si="9"/>
        <v>7.487310425433658</v>
      </c>
      <c r="P21" s="1">
        <f t="shared" si="9"/>
        <v>8.7351954963392693</v>
      </c>
      <c r="Q21" s="16"/>
      <c r="R21" s="5">
        <f t="shared" si="5"/>
        <v>7.487310425433658</v>
      </c>
      <c r="S21" s="5">
        <f t="shared" si="10"/>
        <v>7.487310425433658</v>
      </c>
      <c r="T21" s="1">
        <f t="shared" si="6"/>
        <v>6.8633678899808537</v>
      </c>
      <c r="V21" s="24">
        <v>20</v>
      </c>
      <c r="W21" s="59">
        <v>2.4571909775566199</v>
      </c>
      <c r="X21" s="60">
        <v>8.89860743050708E-2</v>
      </c>
      <c r="Z21" s="24">
        <v>51</v>
      </c>
      <c r="AA21" s="59">
        <v>1.84179013868443</v>
      </c>
      <c r="AB21" s="60">
        <v>9.4692735563926503E-2</v>
      </c>
      <c r="AD21" s="24">
        <v>80</v>
      </c>
      <c r="AE21" s="59">
        <v>1.16463323392289</v>
      </c>
      <c r="AF21" s="60">
        <v>6.9590787792902203E-2</v>
      </c>
    </row>
    <row r="22" spans="1:32" x14ac:dyDescent="0.45">
      <c r="A22" s="9" t="s">
        <v>12</v>
      </c>
      <c r="B22" s="22">
        <v>1</v>
      </c>
      <c r="C22" s="22">
        <v>3</v>
      </c>
      <c r="D22" s="22">
        <v>9</v>
      </c>
      <c r="E22" s="23">
        <v>3</v>
      </c>
      <c r="G22" t="s">
        <v>30</v>
      </c>
      <c r="H22" s="1">
        <f t="shared" si="13"/>
        <v>1</v>
      </c>
      <c r="I22" s="1">
        <f t="shared" si="11"/>
        <v>3</v>
      </c>
      <c r="J22" s="1">
        <f t="shared" si="11"/>
        <v>9</v>
      </c>
      <c r="K22" s="1">
        <f t="shared" si="11"/>
        <v>3</v>
      </c>
      <c r="L22" s="16"/>
      <c r="M22" s="1">
        <f t="shared" si="12"/>
        <v>1.2478850709056095</v>
      </c>
      <c r="N22" s="1">
        <f t="shared" si="9"/>
        <v>3.743655212716829</v>
      </c>
      <c r="O22" s="1">
        <f t="shared" si="9"/>
        <v>11.230965638150488</v>
      </c>
      <c r="P22" s="1">
        <f t="shared" si="9"/>
        <v>3.743655212716829</v>
      </c>
      <c r="Q22" s="16"/>
      <c r="R22" s="5">
        <f t="shared" si="5"/>
        <v>1.2478850709056095</v>
      </c>
      <c r="S22" s="5">
        <f t="shared" si="10"/>
        <v>11.230965638150488</v>
      </c>
      <c r="T22" s="1">
        <f t="shared" si="6"/>
        <v>3.743655212716829</v>
      </c>
      <c r="V22" s="24">
        <v>21</v>
      </c>
      <c r="W22" s="59">
        <v>2.4822574025066602</v>
      </c>
      <c r="X22" s="60">
        <v>8.4106219228519297E-2</v>
      </c>
      <c r="Z22" s="24">
        <v>52</v>
      </c>
      <c r="AA22" s="59">
        <v>1.9621775900271801</v>
      </c>
      <c r="AB22" s="60">
        <v>9.3910558523034898E-2</v>
      </c>
      <c r="AD22" s="24">
        <v>81</v>
      </c>
      <c r="AE22" s="59">
        <v>1.1553160045265101</v>
      </c>
      <c r="AF22" s="60">
        <v>6.6708961779386095E-2</v>
      </c>
    </row>
    <row r="23" spans="1:32" x14ac:dyDescent="0.45">
      <c r="A23" s="9" t="s">
        <v>13</v>
      </c>
      <c r="B23" s="22">
        <v>2</v>
      </c>
      <c r="C23" s="22">
        <v>5</v>
      </c>
      <c r="D23" s="22">
        <v>8</v>
      </c>
      <c r="E23" s="23">
        <v>2</v>
      </c>
      <c r="G23" t="s">
        <v>31</v>
      </c>
      <c r="H23" s="1">
        <f t="shared" si="13"/>
        <v>2</v>
      </c>
      <c r="I23" s="1">
        <f t="shared" si="11"/>
        <v>5</v>
      </c>
      <c r="J23" s="1">
        <f t="shared" si="11"/>
        <v>8</v>
      </c>
      <c r="K23" s="1">
        <f t="shared" si="11"/>
        <v>2</v>
      </c>
      <c r="L23" s="16"/>
      <c r="M23" s="1">
        <f t="shared" si="12"/>
        <v>2.495770141811219</v>
      </c>
      <c r="N23" s="1">
        <f t="shared" si="9"/>
        <v>6.2394253545280485</v>
      </c>
      <c r="O23" s="1">
        <f t="shared" si="9"/>
        <v>9.9830805672448761</v>
      </c>
      <c r="P23" s="1">
        <f t="shared" si="9"/>
        <v>2.495770141811219</v>
      </c>
      <c r="Q23" s="16"/>
      <c r="R23" s="5">
        <f t="shared" si="5"/>
        <v>2.495770141811219</v>
      </c>
      <c r="S23" s="5">
        <f t="shared" si="10"/>
        <v>9.9830805672448761</v>
      </c>
      <c r="T23" s="1">
        <f t="shared" si="6"/>
        <v>4.3675977481696338</v>
      </c>
      <c r="V23" s="24">
        <v>22</v>
      </c>
      <c r="W23" s="59">
        <v>2.5030550496888</v>
      </c>
      <c r="X23" s="60">
        <v>8.2142366434584904E-2</v>
      </c>
      <c r="Z23" s="24">
        <v>53</v>
      </c>
      <c r="AA23" s="59">
        <v>1.91726103295348</v>
      </c>
      <c r="AB23" s="60">
        <v>0.101103838923187</v>
      </c>
      <c r="AD23" s="24">
        <v>82</v>
      </c>
      <c r="AE23" s="59">
        <v>1.1809837070068501</v>
      </c>
      <c r="AF23" s="60">
        <v>6.8377876116397604E-2</v>
      </c>
    </row>
    <row r="24" spans="1:32" x14ac:dyDescent="0.45">
      <c r="A24" s="9" t="s">
        <v>14</v>
      </c>
      <c r="B24" s="22">
        <v>0</v>
      </c>
      <c r="C24" s="22">
        <v>0</v>
      </c>
      <c r="D24" s="22">
        <v>2</v>
      </c>
      <c r="E24" s="23">
        <v>2</v>
      </c>
      <c r="G24" t="s">
        <v>32</v>
      </c>
      <c r="H24" s="1">
        <f t="shared" si="13"/>
        <v>0</v>
      </c>
      <c r="I24" s="1">
        <f t="shared" si="11"/>
        <v>0</v>
      </c>
      <c r="J24" s="1">
        <f t="shared" si="11"/>
        <v>2</v>
      </c>
      <c r="K24" s="1">
        <f t="shared" si="11"/>
        <v>2</v>
      </c>
      <c r="L24" s="16"/>
      <c r="M24" s="1">
        <f t="shared" si="12"/>
        <v>0</v>
      </c>
      <c r="N24" s="1">
        <f t="shared" si="9"/>
        <v>0</v>
      </c>
      <c r="O24" s="1">
        <f t="shared" si="9"/>
        <v>2.495770141811219</v>
      </c>
      <c r="P24" s="1">
        <f t="shared" si="9"/>
        <v>2.495770141811219</v>
      </c>
      <c r="Q24" s="16"/>
      <c r="R24" s="5">
        <f t="shared" si="5"/>
        <v>0</v>
      </c>
      <c r="S24" s="5">
        <f t="shared" si="10"/>
        <v>2.495770141811219</v>
      </c>
      <c r="T24" s="1">
        <f t="shared" si="6"/>
        <v>1.2478850709056095</v>
      </c>
      <c r="V24" s="24">
        <v>23</v>
      </c>
      <c r="W24" s="59">
        <v>2.5231391816118598</v>
      </c>
      <c r="X24" s="60">
        <v>7.9973988229065193E-2</v>
      </c>
      <c r="Z24" s="24">
        <v>54</v>
      </c>
      <c r="AA24" s="59">
        <v>2.0363830634276701</v>
      </c>
      <c r="AB24" s="60">
        <v>0.100961826247186</v>
      </c>
      <c r="AD24" s="24">
        <v>83</v>
      </c>
      <c r="AE24" s="59">
        <v>1.2810287146964101</v>
      </c>
      <c r="AF24" s="60">
        <v>6.84382345267249E-2</v>
      </c>
    </row>
    <row r="25" spans="1:32" x14ac:dyDescent="0.45">
      <c r="A25" s="9" t="s">
        <v>15</v>
      </c>
      <c r="B25" s="22">
        <v>0</v>
      </c>
      <c r="C25" s="22">
        <v>0</v>
      </c>
      <c r="D25" s="22">
        <v>0</v>
      </c>
      <c r="E25" s="23">
        <v>0</v>
      </c>
      <c r="G25" t="s">
        <v>33</v>
      </c>
      <c r="H25" s="1">
        <f t="shared" si="13"/>
        <v>0</v>
      </c>
      <c r="I25" s="1">
        <f t="shared" si="11"/>
        <v>0</v>
      </c>
      <c r="J25" s="1">
        <f t="shared" si="11"/>
        <v>0</v>
      </c>
      <c r="K25" s="1">
        <f t="shared" si="11"/>
        <v>0</v>
      </c>
      <c r="L25" s="16"/>
      <c r="M25" s="1">
        <f t="shared" si="12"/>
        <v>0</v>
      </c>
      <c r="N25" s="1">
        <f t="shared" si="9"/>
        <v>0</v>
      </c>
      <c r="O25" s="1">
        <f t="shared" si="9"/>
        <v>0</v>
      </c>
      <c r="P25" s="1">
        <f t="shared" si="9"/>
        <v>0</v>
      </c>
      <c r="Q25" s="16"/>
      <c r="R25" s="5">
        <f t="shared" si="5"/>
        <v>0</v>
      </c>
      <c r="S25" s="5">
        <f t="shared" si="10"/>
        <v>0</v>
      </c>
      <c r="T25" s="1">
        <f t="shared" si="6"/>
        <v>0</v>
      </c>
      <c r="V25" s="24">
        <v>24</v>
      </c>
      <c r="W25" s="59">
        <v>2.5477520827866198</v>
      </c>
      <c r="X25" s="60">
        <v>8.4407300448649206E-2</v>
      </c>
      <c r="Z25" s="24">
        <v>55</v>
      </c>
      <c r="AA25" s="59">
        <v>1.92664616652323</v>
      </c>
      <c r="AB25" s="60">
        <v>0.101328895064644</v>
      </c>
      <c r="AD25" s="24">
        <v>84</v>
      </c>
      <c r="AE25" s="59">
        <v>1.22507434187702</v>
      </c>
      <c r="AF25" s="60">
        <v>5.9736850432521603E-2</v>
      </c>
    </row>
    <row r="26" spans="1:32" x14ac:dyDescent="0.45">
      <c r="A26" s="9" t="s">
        <v>16</v>
      </c>
      <c r="B26" s="22">
        <v>0</v>
      </c>
      <c r="C26" s="22">
        <v>0</v>
      </c>
      <c r="D26" s="22">
        <v>0</v>
      </c>
      <c r="E26" s="23">
        <v>0</v>
      </c>
      <c r="G26" t="s">
        <v>34</v>
      </c>
      <c r="H26" s="1">
        <f t="shared" si="13"/>
        <v>0</v>
      </c>
      <c r="I26" s="1">
        <f t="shared" si="11"/>
        <v>0</v>
      </c>
      <c r="J26" s="1">
        <f t="shared" si="11"/>
        <v>0</v>
      </c>
      <c r="K26" s="1">
        <f t="shared" si="11"/>
        <v>0</v>
      </c>
      <c r="L26" s="16"/>
      <c r="M26" s="1">
        <f t="shared" si="12"/>
        <v>0</v>
      </c>
      <c r="N26" s="1">
        <f t="shared" si="9"/>
        <v>0</v>
      </c>
      <c r="O26" s="1">
        <f t="shared" si="9"/>
        <v>0</v>
      </c>
      <c r="P26" s="1">
        <f t="shared" si="9"/>
        <v>0</v>
      </c>
      <c r="Q26" s="16"/>
      <c r="R26" s="5">
        <f t="shared" si="5"/>
        <v>0</v>
      </c>
      <c r="S26" s="5">
        <f t="shared" si="10"/>
        <v>0</v>
      </c>
      <c r="T26" s="1">
        <f t="shared" si="6"/>
        <v>0</v>
      </c>
      <c r="V26" s="24">
        <v>25</v>
      </c>
      <c r="W26" s="59">
        <v>2.53309055959105</v>
      </c>
      <c r="X26" s="60">
        <v>8.3315795378646001E-2</v>
      </c>
      <c r="Z26" s="24">
        <v>56</v>
      </c>
      <c r="AA26" s="59">
        <v>2.0222841731560299</v>
      </c>
      <c r="AB26" s="60">
        <v>0.103305615162432</v>
      </c>
      <c r="AD26" s="24">
        <v>85</v>
      </c>
      <c r="AE26" s="59">
        <v>0.97784852109820297</v>
      </c>
      <c r="AF26" s="60">
        <v>5.1067382636011301E-2</v>
      </c>
    </row>
    <row r="27" spans="1:32" ht="14.65" thickBot="1" x14ac:dyDescent="0.5">
      <c r="A27" s="12" t="s">
        <v>17</v>
      </c>
      <c r="B27" s="25">
        <v>0</v>
      </c>
      <c r="C27" s="25">
        <v>0</v>
      </c>
      <c r="D27" s="25">
        <v>0</v>
      </c>
      <c r="E27" s="26">
        <v>0</v>
      </c>
      <c r="G27" t="s">
        <v>35</v>
      </c>
      <c r="H27" s="1">
        <f t="shared" si="13"/>
        <v>0</v>
      </c>
      <c r="I27" s="1">
        <f t="shared" si="11"/>
        <v>0</v>
      </c>
      <c r="J27" s="1">
        <f t="shared" si="11"/>
        <v>0</v>
      </c>
      <c r="K27" s="1">
        <f t="shared" si="11"/>
        <v>0</v>
      </c>
      <c r="L27" s="16"/>
      <c r="M27" s="1">
        <f t="shared" si="12"/>
        <v>0</v>
      </c>
      <c r="N27" s="1">
        <f t="shared" si="9"/>
        <v>0</v>
      </c>
      <c r="O27" s="1">
        <f t="shared" si="9"/>
        <v>0</v>
      </c>
      <c r="P27" s="1">
        <f t="shared" si="9"/>
        <v>0</v>
      </c>
      <c r="Q27" s="16"/>
      <c r="R27" s="5">
        <f t="shared" si="5"/>
        <v>0</v>
      </c>
      <c r="S27" s="5">
        <f t="shared" si="10"/>
        <v>0</v>
      </c>
      <c r="T27" s="1">
        <f t="shared" si="6"/>
        <v>0</v>
      </c>
      <c r="V27" s="24">
        <v>26</v>
      </c>
      <c r="W27" s="59">
        <v>2.4383161006076102</v>
      </c>
      <c r="X27" s="60">
        <v>7.6425509725174701E-2</v>
      </c>
      <c r="Z27" s="24">
        <v>57</v>
      </c>
      <c r="AA27" s="59">
        <v>2.0559794284627699</v>
      </c>
      <c r="AB27" s="60">
        <v>0.100997087281763</v>
      </c>
      <c r="AD27" s="24"/>
      <c r="AE27" s="59"/>
      <c r="AF27" s="60"/>
    </row>
    <row r="28" spans="1:32" ht="14.65" thickBot="1" x14ac:dyDescent="0.5">
      <c r="B28" s="29"/>
      <c r="C28" s="29"/>
      <c r="D28" s="29"/>
      <c r="E28" s="29"/>
      <c r="L28" s="16"/>
      <c r="Q28" s="16"/>
      <c r="R28" s="5"/>
      <c r="S28" s="5"/>
      <c r="V28" s="24"/>
      <c r="W28" s="59"/>
      <c r="X28" s="60"/>
      <c r="Z28" s="24"/>
      <c r="AA28" s="59"/>
      <c r="AB28" s="60"/>
      <c r="AD28" s="24"/>
      <c r="AE28" s="59"/>
      <c r="AF28" s="60"/>
    </row>
    <row r="29" spans="1:32" x14ac:dyDescent="0.45">
      <c r="A29" s="6" t="s">
        <v>0</v>
      </c>
      <c r="B29" s="30" t="s">
        <v>1</v>
      </c>
      <c r="C29" s="30" t="s">
        <v>2</v>
      </c>
      <c r="D29" s="30" t="s">
        <v>3</v>
      </c>
      <c r="E29" s="31" t="s">
        <v>4</v>
      </c>
      <c r="G29" s="17" t="s">
        <v>48</v>
      </c>
      <c r="L29" s="16"/>
      <c r="Q29" s="16"/>
      <c r="R29" s="5"/>
      <c r="S29" s="5"/>
      <c r="V29" s="24"/>
      <c r="W29" s="59"/>
      <c r="X29" s="60"/>
      <c r="Z29" s="24"/>
      <c r="AA29" s="59"/>
      <c r="AB29" s="60"/>
      <c r="AD29" s="24"/>
      <c r="AE29" s="59"/>
      <c r="AF29" s="60"/>
    </row>
    <row r="30" spans="1:32" ht="14.65" thickBot="1" x14ac:dyDescent="0.5">
      <c r="A30" s="9" t="s">
        <v>11</v>
      </c>
      <c r="B30" s="22">
        <v>5</v>
      </c>
      <c r="C30" s="22">
        <v>1</v>
      </c>
      <c r="D30" s="22">
        <v>0</v>
      </c>
      <c r="E30" s="23">
        <v>1</v>
      </c>
      <c r="G30" s="18">
        <f>E42/COUNTA(G31:G36)*G47/4</f>
        <v>2.076970772172557E-2</v>
      </c>
      <c r="H30" s="1" t="s">
        <v>40</v>
      </c>
      <c r="I30" s="1" t="s">
        <v>41</v>
      </c>
      <c r="J30" s="1" t="s">
        <v>42</v>
      </c>
      <c r="K30" s="1" t="s">
        <v>43</v>
      </c>
      <c r="L30" s="16"/>
      <c r="M30" s="19" t="s">
        <v>49</v>
      </c>
      <c r="N30" s="19" t="s">
        <v>50</v>
      </c>
      <c r="O30" s="19" t="s">
        <v>51</v>
      </c>
      <c r="P30" s="19" t="s">
        <v>50</v>
      </c>
      <c r="Q30" s="16"/>
      <c r="R30" s="1" t="s">
        <v>49</v>
      </c>
      <c r="S30" s="1" t="s">
        <v>51</v>
      </c>
      <c r="T30" s="1" t="s">
        <v>50</v>
      </c>
      <c r="V30" s="24"/>
      <c r="W30" s="59"/>
      <c r="X30" s="60"/>
      <c r="Z30" s="24"/>
      <c r="AA30" s="59"/>
      <c r="AB30" s="60"/>
      <c r="AD30" s="24"/>
      <c r="AE30" s="59"/>
      <c r="AF30" s="60"/>
    </row>
    <row r="31" spans="1:32" x14ac:dyDescent="0.45">
      <c r="A31" s="9" t="s">
        <v>12</v>
      </c>
      <c r="B31" s="22">
        <v>21</v>
      </c>
      <c r="C31" s="22">
        <v>5</v>
      </c>
      <c r="D31" s="22">
        <v>2</v>
      </c>
      <c r="E31" s="23">
        <v>9</v>
      </c>
      <c r="G31" t="s">
        <v>30</v>
      </c>
      <c r="H31" s="1">
        <f>B31+B30</f>
        <v>26</v>
      </c>
      <c r="I31" s="1">
        <f t="shared" ref="I31:K31" si="14">C31+C30</f>
        <v>6</v>
      </c>
      <c r="J31" s="1">
        <f t="shared" si="14"/>
        <v>2</v>
      </c>
      <c r="K31" s="1">
        <f t="shared" si="14"/>
        <v>10</v>
      </c>
      <c r="L31" s="16"/>
      <c r="M31" s="1">
        <f>H31/$G$30/$G$42</f>
        <v>50.072924180446563</v>
      </c>
      <c r="N31" s="1">
        <f t="shared" ref="N31:P36" si="15">I31/$G$30/$G$42</f>
        <v>11.555290195487668</v>
      </c>
      <c r="O31" s="1">
        <f t="shared" si="15"/>
        <v>3.8517633984958892</v>
      </c>
      <c r="P31" s="1">
        <f t="shared" si="15"/>
        <v>19.258816992479446</v>
      </c>
      <c r="Q31" s="16"/>
      <c r="R31" s="5">
        <f t="shared" si="5"/>
        <v>50.072924180446563</v>
      </c>
      <c r="S31" s="5">
        <f t="shared" ref="S31:S36" si="16">O31</f>
        <v>3.8517633984958892</v>
      </c>
      <c r="T31" s="1">
        <f t="shared" si="6"/>
        <v>15.407053593983557</v>
      </c>
      <c r="V31" s="24"/>
      <c r="W31" s="59"/>
      <c r="X31" s="60"/>
      <c r="Z31" s="24"/>
      <c r="AA31" s="59"/>
      <c r="AB31" s="60"/>
      <c r="AD31" s="24"/>
      <c r="AE31" s="59"/>
      <c r="AF31" s="60"/>
    </row>
    <row r="32" spans="1:32" x14ac:dyDescent="0.45">
      <c r="A32" s="9" t="s">
        <v>13</v>
      </c>
      <c r="B32" s="22">
        <v>8</v>
      </c>
      <c r="C32" s="22">
        <v>4</v>
      </c>
      <c r="D32" s="22">
        <v>3</v>
      </c>
      <c r="E32" s="23">
        <v>4</v>
      </c>
      <c r="G32" t="s">
        <v>31</v>
      </c>
      <c r="H32" s="1">
        <f>B32</f>
        <v>8</v>
      </c>
      <c r="I32" s="1">
        <f t="shared" ref="I32:K36" si="17">C32</f>
        <v>4</v>
      </c>
      <c r="J32" s="1">
        <f t="shared" si="17"/>
        <v>3</v>
      </c>
      <c r="K32" s="1">
        <f t="shared" si="17"/>
        <v>4</v>
      </c>
      <c r="L32" s="16"/>
      <c r="M32" s="1">
        <f t="shared" ref="M32:M36" si="18">H32/$G$30/$G$42</f>
        <v>15.407053593983557</v>
      </c>
      <c r="N32" s="1">
        <f t="shared" si="15"/>
        <v>7.7035267969917784</v>
      </c>
      <c r="O32" s="1">
        <f t="shared" si="15"/>
        <v>5.7776450977438341</v>
      </c>
      <c r="P32" s="1">
        <f t="shared" si="15"/>
        <v>7.7035267969917784</v>
      </c>
      <c r="Q32" s="16"/>
      <c r="R32" s="5">
        <f t="shared" si="5"/>
        <v>15.407053593983557</v>
      </c>
      <c r="S32" s="5">
        <f t="shared" si="16"/>
        <v>5.7776450977438341</v>
      </c>
      <c r="T32" s="1">
        <f t="shared" si="6"/>
        <v>7.7035267969917784</v>
      </c>
      <c r="V32" s="24"/>
      <c r="W32" s="59"/>
      <c r="X32" s="60"/>
      <c r="Z32" s="24"/>
      <c r="AA32" s="59"/>
      <c r="AB32" s="60"/>
      <c r="AD32" s="24"/>
      <c r="AE32" s="59"/>
      <c r="AF32" s="60"/>
    </row>
    <row r="33" spans="1:32" x14ac:dyDescent="0.45">
      <c r="A33" s="9" t="s">
        <v>14</v>
      </c>
      <c r="B33" s="22">
        <v>1</v>
      </c>
      <c r="C33" s="22">
        <v>0</v>
      </c>
      <c r="D33" s="22">
        <v>1</v>
      </c>
      <c r="E33" s="23">
        <v>1</v>
      </c>
      <c r="G33" t="s">
        <v>32</v>
      </c>
      <c r="H33" s="1">
        <f t="shared" ref="H33:H36" si="19">B33</f>
        <v>1</v>
      </c>
      <c r="I33" s="1">
        <f t="shared" si="17"/>
        <v>0</v>
      </c>
      <c r="J33" s="1">
        <f t="shared" si="17"/>
        <v>1</v>
      </c>
      <c r="K33" s="1">
        <f t="shared" si="17"/>
        <v>1</v>
      </c>
      <c r="L33" s="16"/>
      <c r="M33" s="1">
        <f t="shared" si="18"/>
        <v>1.9258816992479446</v>
      </c>
      <c r="N33" s="1">
        <f t="shared" si="15"/>
        <v>0</v>
      </c>
      <c r="O33" s="1">
        <f t="shared" si="15"/>
        <v>1.9258816992479446</v>
      </c>
      <c r="P33" s="1">
        <f t="shared" si="15"/>
        <v>1.9258816992479446</v>
      </c>
      <c r="Q33" s="16"/>
      <c r="R33" s="5">
        <f t="shared" si="5"/>
        <v>1.9258816992479446</v>
      </c>
      <c r="S33" s="5">
        <f t="shared" si="16"/>
        <v>1.9258816992479446</v>
      </c>
      <c r="T33" s="1">
        <f t="shared" si="6"/>
        <v>0.96294084962397231</v>
      </c>
      <c r="V33" s="24"/>
      <c r="W33" s="59"/>
      <c r="X33" s="60"/>
      <c r="Z33" s="24"/>
      <c r="AA33" s="59"/>
      <c r="AB33" s="60"/>
      <c r="AD33" s="24"/>
      <c r="AE33" s="59"/>
      <c r="AF33" s="60"/>
    </row>
    <row r="34" spans="1:32" ht="14.65" thickBot="1" x14ac:dyDescent="0.5">
      <c r="A34" s="9" t="s">
        <v>15</v>
      </c>
      <c r="B34" s="22">
        <v>0</v>
      </c>
      <c r="C34" s="22">
        <v>0</v>
      </c>
      <c r="D34" s="22">
        <v>0</v>
      </c>
      <c r="E34" s="23">
        <v>0</v>
      </c>
      <c r="G34" t="s">
        <v>33</v>
      </c>
      <c r="H34" s="1">
        <f t="shared" si="19"/>
        <v>0</v>
      </c>
      <c r="I34" s="1">
        <f t="shared" si="17"/>
        <v>0</v>
      </c>
      <c r="J34" s="1">
        <f t="shared" si="17"/>
        <v>0</v>
      </c>
      <c r="K34" s="1">
        <f t="shared" si="17"/>
        <v>0</v>
      </c>
      <c r="L34" s="16"/>
      <c r="M34" s="1">
        <f t="shared" si="18"/>
        <v>0</v>
      </c>
      <c r="N34" s="1">
        <f t="shared" si="15"/>
        <v>0</v>
      </c>
      <c r="O34" s="1">
        <f t="shared" si="15"/>
        <v>0</v>
      </c>
      <c r="P34" s="1">
        <f t="shared" si="15"/>
        <v>0</v>
      </c>
      <c r="Q34" s="16"/>
      <c r="R34" s="5">
        <f t="shared" si="5"/>
        <v>0</v>
      </c>
      <c r="S34" s="5">
        <f t="shared" si="16"/>
        <v>0</v>
      </c>
      <c r="T34" s="1">
        <f t="shared" si="6"/>
        <v>0</v>
      </c>
      <c r="V34" s="24"/>
      <c r="W34" s="59"/>
      <c r="X34" s="60"/>
      <c r="Z34" s="24"/>
      <c r="AA34" s="59"/>
      <c r="AB34" s="60"/>
      <c r="AD34" s="27"/>
      <c r="AE34" s="61"/>
      <c r="AF34" s="62"/>
    </row>
    <row r="35" spans="1:32" x14ac:dyDescent="0.45">
      <c r="A35" s="9" t="s">
        <v>16</v>
      </c>
      <c r="B35" s="22">
        <v>0</v>
      </c>
      <c r="C35" s="22">
        <v>0</v>
      </c>
      <c r="D35" s="22">
        <v>0</v>
      </c>
      <c r="E35" s="23">
        <v>0</v>
      </c>
      <c r="G35" t="s">
        <v>34</v>
      </c>
      <c r="H35" s="1">
        <f t="shared" si="19"/>
        <v>0</v>
      </c>
      <c r="I35" s="1">
        <f t="shared" si="17"/>
        <v>0</v>
      </c>
      <c r="J35" s="1">
        <f t="shared" si="17"/>
        <v>0</v>
      </c>
      <c r="K35" s="1">
        <f t="shared" si="17"/>
        <v>0</v>
      </c>
      <c r="L35" s="15"/>
      <c r="M35" s="1">
        <f t="shared" si="18"/>
        <v>0</v>
      </c>
      <c r="N35" s="1">
        <f t="shared" si="15"/>
        <v>0</v>
      </c>
      <c r="O35" s="1">
        <f t="shared" si="15"/>
        <v>0</v>
      </c>
      <c r="P35" s="1">
        <f t="shared" si="15"/>
        <v>0</v>
      </c>
      <c r="Q35" s="15"/>
      <c r="R35" s="5">
        <f t="shared" si="5"/>
        <v>0</v>
      </c>
      <c r="S35" s="5">
        <f t="shared" si="16"/>
        <v>0</v>
      </c>
      <c r="T35" s="1">
        <f t="shared" si="6"/>
        <v>0</v>
      </c>
      <c r="V35" s="24"/>
      <c r="W35" s="59"/>
      <c r="X35" s="60"/>
      <c r="Z35" s="24"/>
      <c r="AA35" s="59"/>
      <c r="AB35" s="60"/>
      <c r="AD35" s="28"/>
      <c r="AE35" s="63"/>
      <c r="AF35" s="63"/>
    </row>
    <row r="36" spans="1:32" ht="14.65" thickBot="1" x14ac:dyDescent="0.5">
      <c r="A36" s="12" t="s">
        <v>17</v>
      </c>
      <c r="B36" s="25">
        <v>0</v>
      </c>
      <c r="C36" s="25">
        <v>0</v>
      </c>
      <c r="D36" s="25">
        <v>0</v>
      </c>
      <c r="E36" s="26">
        <v>0</v>
      </c>
      <c r="G36" t="s">
        <v>35</v>
      </c>
      <c r="H36" s="1">
        <f t="shared" si="19"/>
        <v>0</v>
      </c>
      <c r="I36" s="1">
        <f t="shared" si="17"/>
        <v>0</v>
      </c>
      <c r="J36" s="1">
        <f t="shared" si="17"/>
        <v>0</v>
      </c>
      <c r="K36" s="1">
        <f t="shared" si="17"/>
        <v>0</v>
      </c>
      <c r="L36" s="16"/>
      <c r="M36" s="1">
        <f t="shared" si="18"/>
        <v>0</v>
      </c>
      <c r="N36" s="1">
        <f t="shared" si="15"/>
        <v>0</v>
      </c>
      <c r="O36" s="1">
        <f t="shared" si="15"/>
        <v>0</v>
      </c>
      <c r="P36" s="1">
        <f t="shared" si="15"/>
        <v>0</v>
      </c>
      <c r="Q36" s="16"/>
      <c r="R36" s="5">
        <f t="shared" si="5"/>
        <v>0</v>
      </c>
      <c r="S36" s="5">
        <f t="shared" si="16"/>
        <v>0</v>
      </c>
      <c r="T36" s="1">
        <f t="shared" si="6"/>
        <v>0</v>
      </c>
      <c r="V36" s="24"/>
      <c r="W36" s="59"/>
      <c r="X36" s="60"/>
      <c r="Z36" s="24"/>
      <c r="AA36" s="59"/>
      <c r="AB36" s="60"/>
      <c r="AD36" s="28"/>
      <c r="AE36" s="63"/>
      <c r="AF36" s="63"/>
    </row>
    <row r="37" spans="1:32" ht="14.65" thickBot="1" x14ac:dyDescent="0.5">
      <c r="B37" s="29"/>
      <c r="C37" s="29"/>
      <c r="D37" s="29"/>
      <c r="E37" s="29"/>
      <c r="V37" s="24"/>
      <c r="W37" s="59"/>
      <c r="X37" s="60"/>
      <c r="Z37" s="24"/>
      <c r="AA37" s="59"/>
      <c r="AB37" s="60"/>
      <c r="AD37" s="28"/>
      <c r="AE37" s="63"/>
      <c r="AF37" s="63"/>
    </row>
    <row r="38" spans="1:32" x14ac:dyDescent="0.45">
      <c r="A38" s="6" t="s">
        <v>18</v>
      </c>
      <c r="B38" s="30" t="s">
        <v>19</v>
      </c>
      <c r="C38" s="31" t="s">
        <v>20</v>
      </c>
      <c r="D38" s="29"/>
      <c r="E38" s="29" t="s">
        <v>38</v>
      </c>
      <c r="F38" s="1" t="s">
        <v>37</v>
      </c>
      <c r="G38" s="1" t="s">
        <v>36</v>
      </c>
      <c r="H38">
        <f>SUM(H3:H37)</f>
        <v>127</v>
      </c>
      <c r="I38">
        <f t="shared" ref="I38:T38" si="20">SUM(I3:I37)</f>
        <v>74</v>
      </c>
      <c r="J38">
        <f t="shared" si="20"/>
        <v>65</v>
      </c>
      <c r="K38">
        <f t="shared" si="20"/>
        <v>77</v>
      </c>
      <c r="L38">
        <f t="shared" si="20"/>
        <v>0</v>
      </c>
      <c r="M38">
        <f t="shared" si="20"/>
        <v>187.56027795165107</v>
      </c>
      <c r="N38">
        <f t="shared" si="20"/>
        <v>104.4724534850954</v>
      </c>
      <c r="O38">
        <f t="shared" si="20"/>
        <v>88.79894511295123</v>
      </c>
      <c r="P38">
        <f t="shared" si="20"/>
        <v>110.34750549725167</v>
      </c>
      <c r="Q38">
        <f t="shared" si="20"/>
        <v>0</v>
      </c>
      <c r="R38">
        <f t="shared" si="20"/>
        <v>187.56027795165107</v>
      </c>
      <c r="S38">
        <f t="shared" si="20"/>
        <v>88.79894511295123</v>
      </c>
      <c r="T38">
        <f t="shared" si="20"/>
        <v>107.40997949117353</v>
      </c>
      <c r="V38" s="24"/>
      <c r="W38" s="59"/>
      <c r="X38" s="60"/>
      <c r="Z38" s="24"/>
      <c r="AA38" s="59"/>
      <c r="AB38" s="60"/>
    </row>
    <row r="39" spans="1:32" ht="14.65" thickBot="1" x14ac:dyDescent="0.5">
      <c r="A39" s="9">
        <v>1</v>
      </c>
      <c r="B39" s="28">
        <v>2.204629443909766</v>
      </c>
      <c r="C39" s="28">
        <v>0.1186646715780276</v>
      </c>
      <c r="D39" s="29"/>
      <c r="E39" s="29"/>
      <c r="F39" s="1"/>
      <c r="V39" s="24"/>
      <c r="W39" s="59"/>
      <c r="X39" s="60"/>
      <c r="Z39" s="27"/>
      <c r="AA39" s="61"/>
      <c r="AB39" s="62"/>
    </row>
    <row r="40" spans="1:32" ht="14.65" thickBot="1" x14ac:dyDescent="0.5">
      <c r="A40" s="9">
        <v>2</v>
      </c>
      <c r="B40" s="28">
        <v>2.4672326012478472</v>
      </c>
      <c r="C40" s="28">
        <v>8.4749510797753072E-2</v>
      </c>
      <c r="D40" s="29"/>
      <c r="E40" s="32">
        <f>AVERAGE('Cell_2 Gold count'!W:W)</f>
        <v>2.467232601247848</v>
      </c>
      <c r="F40" s="2">
        <f>_xlfn.STDEV.P('Cell_2 Gold count'!W:W)</f>
        <v>8.9417282614905086E-2</v>
      </c>
      <c r="G40" s="1">
        <f>COUNT('Cell_2 Gold count'!W:W)</f>
        <v>26</v>
      </c>
      <c r="H40" s="20" t="str">
        <f>IF(ABS((E40-B40)/E40)&lt;0.001,"MATCH","ERROR")</f>
        <v>MATCH</v>
      </c>
      <c r="J40" s="21"/>
      <c r="V40" s="12"/>
      <c r="W40" s="47"/>
      <c r="X40" s="48"/>
    </row>
    <row r="41" spans="1:32" x14ac:dyDescent="0.45">
      <c r="A41" s="9">
        <v>3</v>
      </c>
      <c r="B41" s="28">
        <v>1.9280295720927274</v>
      </c>
      <c r="C41" s="28">
        <v>0.10176970019438537</v>
      </c>
      <c r="D41" s="29"/>
      <c r="E41" s="32">
        <f>AVERAGE('Cell_2 Gold count'!AA:AA)</f>
        <v>1.9280295720927281</v>
      </c>
      <c r="F41" s="2">
        <f>_xlfn.STDEV.P('Cell_2 Gold count'!AA:AA)</f>
        <v>8.8228160253752796E-2</v>
      </c>
      <c r="G41" s="1">
        <f>COUNT('Cell_2 Gold count'!AA:AA)</f>
        <v>26</v>
      </c>
      <c r="H41" s="20" t="str">
        <f t="shared" ref="H41" si="21">IF(ABS((E41-B41)/E41)&lt;0.001,"MATCH","ERROR")</f>
        <v>MATCH</v>
      </c>
    </row>
    <row r="42" spans="1:32" ht="14.65" thickBot="1" x14ac:dyDescent="0.5">
      <c r="A42" s="12">
        <v>4</v>
      </c>
      <c r="B42" s="28">
        <v>1.1824787442677951</v>
      </c>
      <c r="C42" s="28">
        <v>6.7091641178549544E-2</v>
      </c>
      <c r="D42" s="29"/>
      <c r="E42" s="32">
        <f>AVERAGE('Cell_2 Gold count'!AE:AE)</f>
        <v>1.1824787442677953</v>
      </c>
      <c r="F42" s="2">
        <f>_xlfn.STDEV.P('Cell_2 Gold count'!AE:AE)</f>
        <v>7.3797534151120225E-2</v>
      </c>
      <c r="G42" s="1">
        <f>COUNT('Cell_2 Gold count'!AE:AE)</f>
        <v>25</v>
      </c>
      <c r="H42" s="20" t="str">
        <f>IF(ABS((E42-B42)/E42)&lt;0.001,"MATCH","ERROR")</f>
        <v>MATCH</v>
      </c>
    </row>
    <row r="43" spans="1:32" x14ac:dyDescent="0.45">
      <c r="F43" s="1"/>
    </row>
    <row r="44" spans="1:32" x14ac:dyDescent="0.45">
      <c r="E44" t="s">
        <v>47</v>
      </c>
      <c r="F44" s="1" t="s">
        <v>37</v>
      </c>
      <c r="G44" s="1" t="s">
        <v>39</v>
      </c>
    </row>
    <row r="45" spans="1:32" x14ac:dyDescent="0.45">
      <c r="D45" s="1" t="s">
        <v>44</v>
      </c>
      <c r="E45" s="3">
        <f>AVERAGE('Cell_2 Gold count'!X:X)</f>
        <v>8.4749510797753044E-2</v>
      </c>
      <c r="F45" s="4">
        <f>_xlfn.STDEV.P('Cell_2 Gold count'!X:X)</f>
        <v>4.3833826430464389E-3</v>
      </c>
      <c r="G45" s="4">
        <f>E45*2*PI()</f>
        <v>0.53249688103509962</v>
      </c>
      <c r="H45" s="20" t="str">
        <f>IF(ABS((E45-C40)/E45)&lt;0.001,"MATCH","ERROR")</f>
        <v>MATCH</v>
      </c>
    </row>
    <row r="46" spans="1:32" x14ac:dyDescent="0.45">
      <c r="D46" s="1" t="s">
        <v>45</v>
      </c>
      <c r="E46" s="3">
        <f>AVERAGE('Cell_2 Gold count'!AB:AB)</f>
        <v>0.1017697001943853</v>
      </c>
      <c r="F46" s="4">
        <f>_xlfn.STDEV.P('Cell_2 Gold count'!AB:AB)</f>
        <v>5.4778068129485782E-3</v>
      </c>
      <c r="G46" s="4">
        <f t="shared" ref="G46:G47" si="22">E46*2*PI()</f>
        <v>0.63943788497743326</v>
      </c>
      <c r="H46" s="20" t="str">
        <f t="shared" ref="H46:H47" si="23">IF(ABS((E46-C41)/E46)&lt;0.001,"MATCH","ERROR")</f>
        <v>MATCH</v>
      </c>
    </row>
    <row r="47" spans="1:32" x14ac:dyDescent="0.45">
      <c r="D47" s="1" t="s">
        <v>46</v>
      </c>
      <c r="E47" s="3">
        <f>AVERAGE('Cell_2 Gold count'!AF:AF)</f>
        <v>6.7091641178549544E-2</v>
      </c>
      <c r="F47" s="4">
        <f>_xlfn.STDEV.P('Cell_2 Gold count'!AF:AF)</f>
        <v>4.8094809654606885E-3</v>
      </c>
      <c r="G47" s="4">
        <f t="shared" si="22"/>
        <v>0.42154921408762741</v>
      </c>
      <c r="H47" s="20" t="str">
        <f t="shared" si="23"/>
        <v>MATCH</v>
      </c>
    </row>
    <row r="48" spans="1:32" ht="14.65" thickBot="1" x14ac:dyDescent="0.5"/>
    <row r="49" spans="1:7" x14ac:dyDescent="0.45">
      <c r="A49" s="6"/>
      <c r="B49" s="7" t="s">
        <v>53</v>
      </c>
      <c r="C49" s="7" t="s">
        <v>59</v>
      </c>
      <c r="D49" s="42" t="s">
        <v>58</v>
      </c>
      <c r="E49" s="7" t="s">
        <v>61</v>
      </c>
      <c r="F49" s="7"/>
      <c r="G49" s="8"/>
    </row>
    <row r="50" spans="1:7" x14ac:dyDescent="0.45">
      <c r="A50" s="34" t="s">
        <v>44</v>
      </c>
      <c r="B50" s="38">
        <f>E40/COUNTA(G3:G14)*G45/4</f>
        <v>2.7370701353179056E-2</v>
      </c>
      <c r="C50" s="38">
        <f>E40/COUNTA(G3:G14)</f>
        <v>0.205602716770654</v>
      </c>
      <c r="D50" s="38">
        <f>E45</f>
        <v>8.4749510797753044E-2</v>
      </c>
      <c r="E50" s="41">
        <v>0.184</v>
      </c>
      <c r="F50" s="38">
        <f>E50/8</f>
        <v>2.3E-2</v>
      </c>
      <c r="G50" s="39"/>
    </row>
    <row r="51" spans="1:7" x14ac:dyDescent="0.45">
      <c r="A51" s="34" t="s">
        <v>45</v>
      </c>
      <c r="B51" s="38">
        <f>E41/COUNTA(G18:G27)*G46/4</f>
        <v>3.0821378793822993E-2</v>
      </c>
      <c r="C51" s="38">
        <f>E41/COUNTA(G18:G27)</f>
        <v>0.19280295720927282</v>
      </c>
      <c r="D51" s="38">
        <f t="shared" ref="D51:D52" si="24">E46</f>
        <v>0.1017697001943853</v>
      </c>
      <c r="E51" s="41">
        <v>0.21299999999999999</v>
      </c>
      <c r="F51" s="38">
        <f t="shared" ref="F51:F52" si="25">E51/8</f>
        <v>2.6624999999999999E-2</v>
      </c>
      <c r="G51" s="39"/>
    </row>
    <row r="52" spans="1:7" x14ac:dyDescent="0.45">
      <c r="A52" s="34" t="s">
        <v>46</v>
      </c>
      <c r="B52" s="38">
        <f>E42/COUNTA(G31:G36)*G47/4</f>
        <v>2.076970772172557E-2</v>
      </c>
      <c r="C52" s="38">
        <f>E42/COUNTA(G31:G36)</f>
        <v>0.19707979071129922</v>
      </c>
      <c r="D52" s="38">
        <f t="shared" si="24"/>
        <v>6.7091641178549544E-2</v>
      </c>
      <c r="E52" s="41">
        <v>0.13600000000000001</v>
      </c>
      <c r="F52" s="38">
        <f t="shared" si="25"/>
        <v>1.7000000000000001E-2</v>
      </c>
      <c r="G52" s="39"/>
    </row>
    <row r="53" spans="1:7" x14ac:dyDescent="0.45">
      <c r="A53" s="34"/>
      <c r="B53" s="38"/>
      <c r="C53" s="38"/>
      <c r="D53" s="38"/>
      <c r="E53" s="38"/>
      <c r="F53" s="38"/>
      <c r="G53" s="39"/>
    </row>
    <row r="54" spans="1:7" x14ac:dyDescent="0.45">
      <c r="A54" s="9"/>
      <c r="B54" s="10"/>
      <c r="C54" s="10"/>
      <c r="D54" s="10" t="s">
        <v>57</v>
      </c>
      <c r="E54" s="10"/>
      <c r="F54" s="10" t="s">
        <v>60</v>
      </c>
      <c r="G54" s="11"/>
    </row>
    <row r="55" spans="1:7" x14ac:dyDescent="0.45">
      <c r="A55" s="34" t="s">
        <v>44</v>
      </c>
      <c r="B55" s="38">
        <f>C50</f>
        <v>0.205602716770654</v>
      </c>
      <c r="C55" s="38">
        <f>E45</f>
        <v>8.4749510797753044E-2</v>
      </c>
      <c r="D55" s="38">
        <f>PI()*C55^2*(1+B55/C55)</f>
        <v>7.7305827790885115E-2</v>
      </c>
      <c r="E55" s="38"/>
      <c r="F55" s="38">
        <f>(B50-F50)/B50</f>
        <v>0.15968539851359737</v>
      </c>
      <c r="G55" s="11"/>
    </row>
    <row r="56" spans="1:7" x14ac:dyDescent="0.45">
      <c r="A56" s="34" t="s">
        <v>45</v>
      </c>
      <c r="B56" s="38">
        <f t="shared" ref="B56:B57" si="26">C51</f>
        <v>0.19280295720927282</v>
      </c>
      <c r="C56" s="38">
        <f t="shared" ref="C56:C57" si="27">E46</f>
        <v>0.1017697001943853</v>
      </c>
      <c r="D56" s="38">
        <f t="shared" ref="D56:D57" si="28">PI()*C56^2*(1+B56/C56)</f>
        <v>9.4180458511188586E-2</v>
      </c>
      <c r="E56" s="38"/>
      <c r="F56" s="38">
        <f t="shared" ref="F56:F57" si="29">(B51-F51)/B51</f>
        <v>0.1361515596655917</v>
      </c>
      <c r="G56" s="11"/>
    </row>
    <row r="57" spans="1:7" ht="14.65" thickBot="1" x14ac:dyDescent="0.5">
      <c r="A57" s="35" t="s">
        <v>46</v>
      </c>
      <c r="B57" s="40">
        <f t="shared" si="26"/>
        <v>0.19707979071129922</v>
      </c>
      <c r="C57" s="40">
        <f t="shared" si="27"/>
        <v>6.7091641178549544E-2</v>
      </c>
      <c r="D57" s="40">
        <f t="shared" si="28"/>
        <v>5.568062974878446E-2</v>
      </c>
      <c r="E57" s="40"/>
      <c r="F57" s="40">
        <f t="shared" si="29"/>
        <v>0.18150027781962341</v>
      </c>
      <c r="G57" s="14"/>
    </row>
  </sheetData>
  <conditionalFormatting sqref="R3:T36">
    <cfRule type="top10" dxfId="7" priority="2" rank="10"/>
  </conditionalFormatting>
  <conditionalFormatting sqref="H40:H47">
    <cfRule type="cellIs" dxfId="6" priority="1" operator="equal">
      <formula>"ERROR"</formula>
    </cfRule>
  </conditionalFormatting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57"/>
  <sheetViews>
    <sheetView workbookViewId="0">
      <selection activeCell="V1" sqref="V1:AF1048576"/>
    </sheetView>
  </sheetViews>
  <sheetFormatPr defaultRowHeight="14.25" x14ac:dyDescent="0.45"/>
  <cols>
    <col min="5" max="5" width="9.86328125" bestFit="1" customWidth="1"/>
    <col min="7" max="7" width="9.59765625" bestFit="1" customWidth="1"/>
    <col min="8" max="11" width="3.3984375" style="1" customWidth="1"/>
    <col min="12" max="12" width="1.73046875" style="1" customWidth="1"/>
    <col min="13" max="16" width="4.86328125" customWidth="1"/>
    <col min="17" max="17" width="1.73046875" style="1" customWidth="1"/>
    <col min="18" max="21" width="4" style="1" customWidth="1"/>
    <col min="22" max="22" width="2.73046875" bestFit="1" customWidth="1"/>
    <col min="23" max="23" width="5.73046875" style="51" bestFit="1" customWidth="1"/>
    <col min="24" max="24" width="5.53125" style="51" bestFit="1" customWidth="1"/>
    <col min="25" max="25" width="3" customWidth="1"/>
    <col min="26" max="26" width="2.73046875" bestFit="1" customWidth="1"/>
    <col min="27" max="27" width="5.73046875" style="51" bestFit="1" customWidth="1"/>
    <col min="28" max="28" width="5.53125" style="51" bestFit="1" customWidth="1"/>
    <col min="29" max="29" width="3.1328125" customWidth="1"/>
    <col min="30" max="30" width="3.73046875" bestFit="1" customWidth="1"/>
    <col min="31" max="31" width="5.73046875" style="51" bestFit="1" customWidth="1"/>
    <col min="32" max="32" width="5.53125" style="51" bestFit="1" customWidth="1"/>
    <col min="33" max="35" width="4" customWidth="1"/>
  </cols>
  <sheetData>
    <row r="1" spans="1:32" x14ac:dyDescent="0.45">
      <c r="A1" s="6" t="s">
        <v>0</v>
      </c>
      <c r="B1" s="7" t="s">
        <v>1</v>
      </c>
      <c r="C1" s="7" t="s">
        <v>2</v>
      </c>
      <c r="D1" s="7" t="s">
        <v>3</v>
      </c>
      <c r="E1" s="8" t="s">
        <v>4</v>
      </c>
      <c r="G1" s="17" t="s">
        <v>48</v>
      </c>
      <c r="V1" s="6" t="s">
        <v>52</v>
      </c>
      <c r="W1" s="57" t="s">
        <v>22</v>
      </c>
      <c r="X1" s="58" t="s">
        <v>23</v>
      </c>
      <c r="Z1" s="6" t="s">
        <v>21</v>
      </c>
      <c r="AA1" s="57" t="s">
        <v>22</v>
      </c>
      <c r="AB1" s="58" t="s">
        <v>23</v>
      </c>
      <c r="AD1" s="6" t="s">
        <v>21</v>
      </c>
      <c r="AE1" s="57" t="s">
        <v>22</v>
      </c>
      <c r="AF1" s="58" t="s">
        <v>23</v>
      </c>
    </row>
    <row r="2" spans="1:32" ht="14.65" thickBot="1" x14ac:dyDescent="0.5">
      <c r="A2" s="9" t="s">
        <v>5</v>
      </c>
      <c r="B2" s="22">
        <v>4</v>
      </c>
      <c r="C2" s="22">
        <v>6</v>
      </c>
      <c r="D2" s="22">
        <v>5</v>
      </c>
      <c r="E2" s="23">
        <v>6</v>
      </c>
      <c r="G2" s="18">
        <f>E40/COUNTA(G3:G14)*G45/4</f>
        <v>2.6415596491094543E-2</v>
      </c>
      <c r="H2" s="1" t="s">
        <v>40</v>
      </c>
      <c r="I2" s="1" t="s">
        <v>41</v>
      </c>
      <c r="J2" s="1" t="s">
        <v>42</v>
      </c>
      <c r="K2" s="1" t="s">
        <v>43</v>
      </c>
      <c r="M2" s="19" t="s">
        <v>49</v>
      </c>
      <c r="N2" s="19" t="s">
        <v>50</v>
      </c>
      <c r="O2" s="19" t="s">
        <v>51</v>
      </c>
      <c r="P2" s="19" t="s">
        <v>50</v>
      </c>
      <c r="R2" s="1" t="s">
        <v>49</v>
      </c>
      <c r="S2" s="1" t="s">
        <v>51</v>
      </c>
      <c r="T2" s="1" t="s">
        <v>50</v>
      </c>
      <c r="V2" s="24">
        <v>5</v>
      </c>
      <c r="W2" s="59">
        <v>2.3987908879426998</v>
      </c>
      <c r="X2" s="60">
        <v>7.9109567545484802E-2</v>
      </c>
      <c r="Z2" s="24">
        <v>40</v>
      </c>
      <c r="AA2" s="59">
        <v>2.1106556962903702</v>
      </c>
      <c r="AB2" s="60">
        <v>0.11129504486278199</v>
      </c>
      <c r="AD2" s="24">
        <v>74</v>
      </c>
      <c r="AE2" s="59">
        <v>1.312678029</v>
      </c>
      <c r="AF2" s="60">
        <v>6.9239939E-2</v>
      </c>
    </row>
    <row r="3" spans="1:32" x14ac:dyDescent="0.45">
      <c r="A3" s="9" t="s">
        <v>6</v>
      </c>
      <c r="B3" s="22">
        <v>10</v>
      </c>
      <c r="C3" s="22">
        <v>8</v>
      </c>
      <c r="D3" s="22">
        <v>8</v>
      </c>
      <c r="E3" s="23">
        <v>6</v>
      </c>
      <c r="G3" t="s">
        <v>24</v>
      </c>
      <c r="H3" s="1">
        <f>B3+B2</f>
        <v>14</v>
      </c>
      <c r="I3" s="1">
        <f t="shared" ref="I3:K3" si="0">C3+C2</f>
        <v>14</v>
      </c>
      <c r="J3" s="1">
        <f t="shared" si="0"/>
        <v>13</v>
      </c>
      <c r="K3" s="1">
        <f t="shared" si="0"/>
        <v>12</v>
      </c>
      <c r="L3" s="15"/>
      <c r="M3" s="5">
        <f>H3/$G$2/$G$40</f>
        <v>20.384227880035546</v>
      </c>
      <c r="N3" s="5">
        <f t="shared" ref="N3:P14" si="1">I3/$G$2/$G$40</f>
        <v>20.384227880035546</v>
      </c>
      <c r="O3" s="5">
        <f t="shared" si="1"/>
        <v>18.928211602890148</v>
      </c>
      <c r="P3" s="5">
        <f t="shared" si="1"/>
        <v>17.47219532574475</v>
      </c>
      <c r="Q3" s="15"/>
      <c r="R3" s="5">
        <f>M3</f>
        <v>20.384227880035546</v>
      </c>
      <c r="S3" s="5">
        <f t="shared" ref="S3:S14" si="2">O3</f>
        <v>18.928211602890148</v>
      </c>
      <c r="T3" s="1">
        <f>(N3+P3)/2</f>
        <v>18.928211602890148</v>
      </c>
      <c r="V3" s="24">
        <v>6</v>
      </c>
      <c r="W3" s="59">
        <v>2.4442533355046701</v>
      </c>
      <c r="X3" s="60">
        <v>8.1482381888859895E-2</v>
      </c>
      <c r="Z3" s="24">
        <v>41</v>
      </c>
      <c r="AA3" s="59">
        <v>2.1025287991476</v>
      </c>
      <c r="AB3" s="60">
        <v>9.6383145261930495E-2</v>
      </c>
      <c r="AD3" s="24">
        <v>75</v>
      </c>
      <c r="AE3" s="59">
        <v>1.3312850300000001</v>
      </c>
      <c r="AF3" s="60">
        <v>7.1290104000000007E-2</v>
      </c>
    </row>
    <row r="4" spans="1:32" x14ac:dyDescent="0.45">
      <c r="A4" s="9" t="s">
        <v>7</v>
      </c>
      <c r="B4" s="22">
        <v>4</v>
      </c>
      <c r="C4" s="22">
        <v>1</v>
      </c>
      <c r="D4" s="22">
        <v>5</v>
      </c>
      <c r="E4" s="23">
        <v>2</v>
      </c>
      <c r="G4" t="s">
        <v>25</v>
      </c>
      <c r="H4" s="1">
        <f>B4</f>
        <v>4</v>
      </c>
      <c r="I4" s="1">
        <f t="shared" ref="I4:K14" si="3">C4</f>
        <v>1</v>
      </c>
      <c r="J4" s="1">
        <f t="shared" si="3"/>
        <v>5</v>
      </c>
      <c r="K4" s="1">
        <f t="shared" si="3"/>
        <v>2</v>
      </c>
      <c r="L4" s="15"/>
      <c r="M4" s="5">
        <f t="shared" ref="M4:M13" si="4">H4/$G$2/$G$40</f>
        <v>5.8240651085815838</v>
      </c>
      <c r="N4" s="5">
        <f t="shared" si="1"/>
        <v>1.4560162771453959</v>
      </c>
      <c r="O4" s="5">
        <f t="shared" si="1"/>
        <v>7.2800813857269793</v>
      </c>
      <c r="P4" s="5">
        <f t="shared" si="1"/>
        <v>2.9120325542907919</v>
      </c>
      <c r="Q4" s="15"/>
      <c r="R4" s="5">
        <f t="shared" ref="R4:R36" si="5">M4</f>
        <v>5.8240651085815838</v>
      </c>
      <c r="S4" s="5">
        <f t="shared" si="2"/>
        <v>7.2800813857269793</v>
      </c>
      <c r="T4" s="1">
        <f t="shared" ref="T4:T36" si="6">(N4+P4)/2</f>
        <v>2.1840244157180937</v>
      </c>
      <c r="V4" s="24">
        <v>7</v>
      </c>
      <c r="W4" s="59">
        <v>2.4020660872280302</v>
      </c>
      <c r="X4" s="60">
        <v>8.2758189449531602E-2</v>
      </c>
      <c r="Z4" s="24">
        <v>42</v>
      </c>
      <c r="AA4" s="59">
        <v>2.0065584292665499</v>
      </c>
      <c r="AB4" s="60">
        <v>0.10183301618337701</v>
      </c>
      <c r="AD4" s="24">
        <v>76</v>
      </c>
      <c r="AE4" s="59">
        <v>1.255493749</v>
      </c>
      <c r="AF4" s="60">
        <v>6.6399618999999993E-2</v>
      </c>
    </row>
    <row r="5" spans="1:32" x14ac:dyDescent="0.45">
      <c r="A5" s="9" t="s">
        <v>8</v>
      </c>
      <c r="B5" s="22">
        <v>3</v>
      </c>
      <c r="C5" s="22">
        <v>2</v>
      </c>
      <c r="D5" s="22">
        <v>1</v>
      </c>
      <c r="E5" s="23">
        <v>6</v>
      </c>
      <c r="G5" t="s">
        <v>26</v>
      </c>
      <c r="H5" s="1">
        <f t="shared" ref="H5:H14" si="7">B5</f>
        <v>3</v>
      </c>
      <c r="I5" s="1">
        <f t="shared" si="3"/>
        <v>2</v>
      </c>
      <c r="J5" s="1">
        <f t="shared" si="3"/>
        <v>1</v>
      </c>
      <c r="K5" s="1">
        <f t="shared" si="3"/>
        <v>6</v>
      </c>
      <c r="L5" s="15"/>
      <c r="M5" s="5">
        <f t="shared" si="4"/>
        <v>4.3680488314361874</v>
      </c>
      <c r="N5" s="5">
        <f t="shared" si="1"/>
        <v>2.9120325542907919</v>
      </c>
      <c r="O5" s="5">
        <f t="shared" si="1"/>
        <v>1.4560162771453959</v>
      </c>
      <c r="P5" s="5">
        <f t="shared" si="1"/>
        <v>8.7360976628723748</v>
      </c>
      <c r="Q5" s="15"/>
      <c r="R5" s="5">
        <f t="shared" si="5"/>
        <v>4.3680488314361874</v>
      </c>
      <c r="S5" s="5">
        <f t="shared" si="2"/>
        <v>1.4560162771453959</v>
      </c>
      <c r="T5" s="1">
        <f t="shared" si="6"/>
        <v>5.8240651085815838</v>
      </c>
      <c r="V5" s="24">
        <v>8</v>
      </c>
      <c r="W5" s="59">
        <v>2.4488485570505398</v>
      </c>
      <c r="X5" s="60">
        <v>8.1633433938725394E-2</v>
      </c>
      <c r="Z5" s="24">
        <v>43</v>
      </c>
      <c r="AA5" s="59">
        <v>1.6250525993998199</v>
      </c>
      <c r="AB5" s="60">
        <v>9.7476594207287395E-2</v>
      </c>
      <c r="AD5" s="24">
        <v>77</v>
      </c>
      <c r="AE5" s="59">
        <v>1.324969163</v>
      </c>
      <c r="AF5" s="60">
        <v>6.6094515000000006E-2</v>
      </c>
    </row>
    <row r="6" spans="1:32" x14ac:dyDescent="0.45">
      <c r="A6" s="9" t="s">
        <v>9</v>
      </c>
      <c r="B6" s="22">
        <v>1</v>
      </c>
      <c r="C6" s="22">
        <v>0</v>
      </c>
      <c r="D6" s="22">
        <v>1</v>
      </c>
      <c r="E6" s="23">
        <v>1</v>
      </c>
      <c r="G6" t="s">
        <v>27</v>
      </c>
      <c r="H6" s="1">
        <f t="shared" si="7"/>
        <v>1</v>
      </c>
      <c r="I6" s="1">
        <f t="shared" si="3"/>
        <v>0</v>
      </c>
      <c r="J6" s="1">
        <f t="shared" si="3"/>
        <v>1</v>
      </c>
      <c r="K6" s="1">
        <f t="shared" si="3"/>
        <v>1</v>
      </c>
      <c r="L6" s="15"/>
      <c r="M6" s="5">
        <f t="shared" si="4"/>
        <v>1.4560162771453959</v>
      </c>
      <c r="N6" s="5">
        <f t="shared" si="1"/>
        <v>0</v>
      </c>
      <c r="O6" s="5">
        <f t="shared" si="1"/>
        <v>1.4560162771453959</v>
      </c>
      <c r="P6" s="5">
        <f t="shared" si="1"/>
        <v>1.4560162771453959</v>
      </c>
      <c r="Q6" s="15"/>
      <c r="R6" s="5">
        <f t="shared" si="5"/>
        <v>1.4560162771453959</v>
      </c>
      <c r="S6" s="5">
        <f t="shared" si="2"/>
        <v>1.4560162771453959</v>
      </c>
      <c r="T6" s="1">
        <f t="shared" si="6"/>
        <v>0.72800813857269797</v>
      </c>
      <c r="V6" s="24">
        <v>9</v>
      </c>
      <c r="W6" s="59">
        <v>2.4790972987677899</v>
      </c>
      <c r="X6" s="60">
        <v>8.0772179076455994E-2</v>
      </c>
      <c r="Z6" s="24">
        <v>44</v>
      </c>
      <c r="AA6" s="59">
        <v>1.99337946306213</v>
      </c>
      <c r="AB6" s="60">
        <v>9.7214992106569004E-2</v>
      </c>
      <c r="AD6" s="24">
        <v>78</v>
      </c>
      <c r="AE6" s="59">
        <v>1.477221809</v>
      </c>
      <c r="AF6" s="60">
        <v>7.4630969000000005E-2</v>
      </c>
    </row>
    <row r="7" spans="1:32" x14ac:dyDescent="0.45">
      <c r="A7" s="9" t="s">
        <v>10</v>
      </c>
      <c r="B7" s="22">
        <v>0</v>
      </c>
      <c r="C7" s="22">
        <v>0</v>
      </c>
      <c r="D7" s="22">
        <v>3</v>
      </c>
      <c r="E7" s="23">
        <v>1</v>
      </c>
      <c r="G7" t="s">
        <v>28</v>
      </c>
      <c r="H7" s="1">
        <f t="shared" si="7"/>
        <v>0</v>
      </c>
      <c r="I7" s="1">
        <f t="shared" si="3"/>
        <v>0</v>
      </c>
      <c r="J7" s="1">
        <f t="shared" si="3"/>
        <v>3</v>
      </c>
      <c r="K7" s="1">
        <f t="shared" si="3"/>
        <v>1</v>
      </c>
      <c r="L7" s="16"/>
      <c r="M7" s="5">
        <f t="shared" si="4"/>
        <v>0</v>
      </c>
      <c r="N7" s="5">
        <f t="shared" si="1"/>
        <v>0</v>
      </c>
      <c r="O7" s="5">
        <f t="shared" si="1"/>
        <v>4.3680488314361874</v>
      </c>
      <c r="P7" s="5">
        <f t="shared" si="1"/>
        <v>1.4560162771453959</v>
      </c>
      <c r="Q7" s="16"/>
      <c r="R7" s="5">
        <f t="shared" si="5"/>
        <v>0</v>
      </c>
      <c r="S7" s="5">
        <f t="shared" si="2"/>
        <v>4.3680488314361874</v>
      </c>
      <c r="T7" s="1">
        <f t="shared" si="6"/>
        <v>0.72800813857269797</v>
      </c>
      <c r="V7" s="24">
        <v>10</v>
      </c>
      <c r="W7" s="59">
        <v>2.4988032789860402</v>
      </c>
      <c r="X7" s="60">
        <v>7.85524789697786E-2</v>
      </c>
      <c r="Z7" s="24">
        <v>45</v>
      </c>
      <c r="AA7" s="59">
        <v>2.1308596135150299</v>
      </c>
      <c r="AB7" s="60">
        <v>0.10276270405778</v>
      </c>
      <c r="AD7" s="24">
        <v>79</v>
      </c>
      <c r="AE7" s="59">
        <v>1.4222935480000001</v>
      </c>
      <c r="AF7" s="60">
        <v>6.5234327999999994E-2</v>
      </c>
    </row>
    <row r="8" spans="1:32" x14ac:dyDescent="0.45">
      <c r="A8" s="9" t="s">
        <v>11</v>
      </c>
      <c r="B8" s="22">
        <v>2</v>
      </c>
      <c r="C8" s="22">
        <v>1</v>
      </c>
      <c r="D8" s="22">
        <v>0</v>
      </c>
      <c r="E8" s="23">
        <v>0</v>
      </c>
      <c r="G8" t="s">
        <v>29</v>
      </c>
      <c r="H8" s="1">
        <f t="shared" si="7"/>
        <v>2</v>
      </c>
      <c r="I8" s="1">
        <f t="shared" si="3"/>
        <v>1</v>
      </c>
      <c r="J8" s="1">
        <f t="shared" si="3"/>
        <v>0</v>
      </c>
      <c r="K8" s="1">
        <f t="shared" si="3"/>
        <v>0</v>
      </c>
      <c r="L8" s="16"/>
      <c r="M8" s="5">
        <f t="shared" si="4"/>
        <v>2.9120325542907919</v>
      </c>
      <c r="N8" s="5">
        <f t="shared" si="1"/>
        <v>1.4560162771453959</v>
      </c>
      <c r="O8" s="5">
        <f t="shared" si="1"/>
        <v>0</v>
      </c>
      <c r="P8" s="5">
        <f t="shared" si="1"/>
        <v>0</v>
      </c>
      <c r="Q8" s="16"/>
      <c r="R8" s="5">
        <f t="shared" si="5"/>
        <v>2.9120325542907919</v>
      </c>
      <c r="S8" s="5">
        <f t="shared" si="2"/>
        <v>0</v>
      </c>
      <c r="T8" s="1">
        <f t="shared" si="6"/>
        <v>0.72800813857269797</v>
      </c>
      <c r="V8" s="24">
        <v>11</v>
      </c>
      <c r="W8" s="59">
        <v>2.4995370582394698</v>
      </c>
      <c r="X8" s="60">
        <v>8.50361819810736E-2</v>
      </c>
      <c r="Z8" s="24">
        <v>46</v>
      </c>
      <c r="AA8" s="59">
        <v>2.0507759188368202</v>
      </c>
      <c r="AB8" s="60">
        <v>9.5279158123044702E-2</v>
      </c>
      <c r="AD8" s="24">
        <v>80</v>
      </c>
      <c r="AE8" s="59">
        <v>1.1464900490000001</v>
      </c>
      <c r="AF8" s="60">
        <v>6.1247437000000002E-2</v>
      </c>
    </row>
    <row r="9" spans="1:32" x14ac:dyDescent="0.45">
      <c r="A9" s="9" t="s">
        <v>12</v>
      </c>
      <c r="B9" s="22">
        <v>1</v>
      </c>
      <c r="C9" s="22">
        <v>0</v>
      </c>
      <c r="D9" s="22">
        <v>1</v>
      </c>
      <c r="E9" s="23">
        <v>0</v>
      </c>
      <c r="G9" t="s">
        <v>30</v>
      </c>
      <c r="H9" s="1">
        <f t="shared" si="7"/>
        <v>1</v>
      </c>
      <c r="I9" s="1">
        <f t="shared" si="3"/>
        <v>0</v>
      </c>
      <c r="J9" s="1">
        <f t="shared" si="3"/>
        <v>1</v>
      </c>
      <c r="K9" s="1">
        <f t="shared" si="3"/>
        <v>0</v>
      </c>
      <c r="L9" s="16"/>
      <c r="M9" s="5">
        <f t="shared" si="4"/>
        <v>1.4560162771453959</v>
      </c>
      <c r="N9" s="5">
        <f t="shared" si="1"/>
        <v>0</v>
      </c>
      <c r="O9" s="5">
        <f t="shared" si="1"/>
        <v>1.4560162771453959</v>
      </c>
      <c r="P9" s="5">
        <f t="shared" si="1"/>
        <v>0</v>
      </c>
      <c r="Q9" s="16"/>
      <c r="R9" s="5">
        <f t="shared" si="5"/>
        <v>1.4560162771453959</v>
      </c>
      <c r="S9" s="5">
        <f t="shared" si="2"/>
        <v>1.4560162771453959</v>
      </c>
      <c r="T9" s="1">
        <f t="shared" si="6"/>
        <v>0</v>
      </c>
      <c r="V9" s="24">
        <v>12</v>
      </c>
      <c r="W9" s="59">
        <v>2.5444450512041299</v>
      </c>
      <c r="X9" s="60">
        <v>8.4502533835131899E-2</v>
      </c>
      <c r="Z9" s="24">
        <v>47</v>
      </c>
      <c r="AA9" s="59">
        <v>1.9780016507735101</v>
      </c>
      <c r="AB9" s="60">
        <v>9.5843922342047097E-2</v>
      </c>
      <c r="AD9" s="24">
        <v>81</v>
      </c>
      <c r="AE9" s="59">
        <v>1.257569551</v>
      </c>
      <c r="AF9" s="60">
        <v>5.9349365000000001E-2</v>
      </c>
    </row>
    <row r="10" spans="1:32" x14ac:dyDescent="0.45">
      <c r="A10" s="9" t="s">
        <v>13</v>
      </c>
      <c r="B10" s="22">
        <v>2</v>
      </c>
      <c r="C10" s="22">
        <v>2</v>
      </c>
      <c r="D10" s="22">
        <v>1</v>
      </c>
      <c r="E10" s="23">
        <v>0</v>
      </c>
      <c r="G10" t="s">
        <v>31</v>
      </c>
      <c r="H10" s="1">
        <f t="shared" si="7"/>
        <v>2</v>
      </c>
      <c r="I10" s="1">
        <f t="shared" si="3"/>
        <v>2</v>
      </c>
      <c r="J10" s="1">
        <f t="shared" si="3"/>
        <v>1</v>
      </c>
      <c r="K10" s="1">
        <f t="shared" si="3"/>
        <v>0</v>
      </c>
      <c r="L10" s="16"/>
      <c r="M10" s="5">
        <f t="shared" si="4"/>
        <v>2.9120325542907919</v>
      </c>
      <c r="N10" s="5">
        <f t="shared" si="1"/>
        <v>2.9120325542907919</v>
      </c>
      <c r="O10" s="5">
        <f t="shared" si="1"/>
        <v>1.4560162771453959</v>
      </c>
      <c r="P10" s="5">
        <f t="shared" si="1"/>
        <v>0</v>
      </c>
      <c r="Q10" s="16"/>
      <c r="R10" s="5">
        <f t="shared" si="5"/>
        <v>2.9120325542907919</v>
      </c>
      <c r="S10" s="5">
        <f t="shared" si="2"/>
        <v>1.4560162771453959</v>
      </c>
      <c r="T10" s="1">
        <f t="shared" si="6"/>
        <v>1.4560162771453959</v>
      </c>
      <c r="V10" s="24">
        <v>13</v>
      </c>
      <c r="W10" s="59">
        <v>2.5554277581327098</v>
      </c>
      <c r="X10" s="60">
        <v>7.9479369006373202E-2</v>
      </c>
      <c r="Z10" s="24">
        <v>48</v>
      </c>
      <c r="AA10" s="59">
        <v>2.0147307106043399</v>
      </c>
      <c r="AB10" s="60">
        <v>9.3042759800018901E-2</v>
      </c>
      <c r="AD10" s="24">
        <v>82</v>
      </c>
      <c r="AE10" s="59">
        <v>1.4572544059999999</v>
      </c>
      <c r="AF10" s="60">
        <v>7.2121094999999996E-2</v>
      </c>
    </row>
    <row r="11" spans="1:32" x14ac:dyDescent="0.45">
      <c r="A11" s="9" t="s">
        <v>14</v>
      </c>
      <c r="B11" s="22">
        <v>1</v>
      </c>
      <c r="C11" s="22">
        <v>0</v>
      </c>
      <c r="D11" s="22">
        <v>0</v>
      </c>
      <c r="E11" s="23">
        <v>0</v>
      </c>
      <c r="G11" t="s">
        <v>32</v>
      </c>
      <c r="H11" s="1">
        <f t="shared" si="7"/>
        <v>1</v>
      </c>
      <c r="I11" s="1">
        <f t="shared" si="3"/>
        <v>0</v>
      </c>
      <c r="J11" s="1">
        <f t="shared" si="3"/>
        <v>0</v>
      </c>
      <c r="K11" s="1">
        <f t="shared" si="3"/>
        <v>0</v>
      </c>
      <c r="L11" s="16"/>
      <c r="M11" s="5">
        <f t="shared" si="4"/>
        <v>1.4560162771453959</v>
      </c>
      <c r="N11" s="5">
        <f t="shared" si="1"/>
        <v>0</v>
      </c>
      <c r="O11" s="5">
        <f t="shared" si="1"/>
        <v>0</v>
      </c>
      <c r="P11" s="5">
        <f t="shared" si="1"/>
        <v>0</v>
      </c>
      <c r="Q11" s="16"/>
      <c r="R11" s="5">
        <f t="shared" si="5"/>
        <v>1.4560162771453959</v>
      </c>
      <c r="S11" s="5">
        <f t="shared" si="2"/>
        <v>0</v>
      </c>
      <c r="T11" s="1">
        <f t="shared" si="6"/>
        <v>0</v>
      </c>
      <c r="V11" s="24">
        <v>14</v>
      </c>
      <c r="W11" s="59">
        <v>2.6214695932173502</v>
      </c>
      <c r="X11" s="60">
        <v>8.2110812073120196E-2</v>
      </c>
      <c r="Z11" s="24">
        <v>49</v>
      </c>
      <c r="AA11" s="59">
        <v>2.14014100255031</v>
      </c>
      <c r="AB11" s="60">
        <v>0.100804820965006</v>
      </c>
      <c r="AD11" s="24">
        <v>83</v>
      </c>
      <c r="AE11" s="59">
        <v>1.3996655280000001</v>
      </c>
      <c r="AF11" s="60">
        <v>6.6444462999999995E-2</v>
      </c>
    </row>
    <row r="12" spans="1:32" x14ac:dyDescent="0.45">
      <c r="A12" s="9" t="s">
        <v>15</v>
      </c>
      <c r="B12" s="22">
        <v>0</v>
      </c>
      <c r="C12" s="22">
        <v>0</v>
      </c>
      <c r="D12" s="22">
        <v>0</v>
      </c>
      <c r="E12" s="23">
        <v>0</v>
      </c>
      <c r="G12" t="s">
        <v>33</v>
      </c>
      <c r="H12" s="1">
        <f t="shared" si="7"/>
        <v>0</v>
      </c>
      <c r="I12" s="1">
        <f t="shared" si="3"/>
        <v>0</v>
      </c>
      <c r="J12" s="1">
        <f t="shared" si="3"/>
        <v>0</v>
      </c>
      <c r="K12" s="1">
        <f t="shared" si="3"/>
        <v>0</v>
      </c>
      <c r="L12" s="16"/>
      <c r="M12" s="5">
        <f t="shared" si="4"/>
        <v>0</v>
      </c>
      <c r="N12" s="5">
        <f t="shared" si="1"/>
        <v>0</v>
      </c>
      <c r="O12" s="5">
        <f t="shared" si="1"/>
        <v>0</v>
      </c>
      <c r="P12" s="5">
        <f t="shared" si="1"/>
        <v>0</v>
      </c>
      <c r="Q12" s="16"/>
      <c r="R12" s="5">
        <f t="shared" si="5"/>
        <v>0</v>
      </c>
      <c r="S12" s="5">
        <f t="shared" si="2"/>
        <v>0</v>
      </c>
      <c r="T12" s="1">
        <f t="shared" si="6"/>
        <v>0</v>
      </c>
      <c r="V12" s="24">
        <v>15</v>
      </c>
      <c r="W12" s="59">
        <v>2.60045415325339</v>
      </c>
      <c r="X12" s="60">
        <v>8.6437532459118602E-2</v>
      </c>
      <c r="Z12" s="24">
        <v>50</v>
      </c>
      <c r="AA12" s="59">
        <v>2.0611410475380199</v>
      </c>
      <c r="AB12" s="60">
        <v>8.99420200813663E-2</v>
      </c>
      <c r="AD12" s="24">
        <v>84</v>
      </c>
      <c r="AE12" s="59">
        <v>1.4234922679999999</v>
      </c>
      <c r="AF12" s="60">
        <v>6.2390569E-2</v>
      </c>
    </row>
    <row r="13" spans="1:32" x14ac:dyDescent="0.45">
      <c r="A13" s="9" t="s">
        <v>16</v>
      </c>
      <c r="B13" s="22">
        <v>0</v>
      </c>
      <c r="C13" s="22">
        <v>0</v>
      </c>
      <c r="D13" s="22">
        <v>0</v>
      </c>
      <c r="E13" s="23">
        <v>0</v>
      </c>
      <c r="G13" t="s">
        <v>34</v>
      </c>
      <c r="H13" s="1">
        <f t="shared" si="7"/>
        <v>0</v>
      </c>
      <c r="I13" s="1">
        <f t="shared" si="3"/>
        <v>0</v>
      </c>
      <c r="J13" s="1">
        <f t="shared" si="3"/>
        <v>0</v>
      </c>
      <c r="K13" s="1">
        <f t="shared" si="3"/>
        <v>0</v>
      </c>
      <c r="L13" s="16"/>
      <c r="M13" s="5">
        <f t="shared" si="4"/>
        <v>0</v>
      </c>
      <c r="N13" s="5">
        <f t="shared" si="1"/>
        <v>0</v>
      </c>
      <c r="O13" s="5">
        <f t="shared" si="1"/>
        <v>0</v>
      </c>
      <c r="P13" s="5">
        <f t="shared" si="1"/>
        <v>0</v>
      </c>
      <c r="Q13" s="16"/>
      <c r="R13" s="5">
        <f t="shared" si="5"/>
        <v>0</v>
      </c>
      <c r="S13" s="5">
        <f t="shared" si="2"/>
        <v>0</v>
      </c>
      <c r="T13" s="1">
        <f t="shared" si="6"/>
        <v>0</v>
      </c>
      <c r="V13" s="24">
        <v>16</v>
      </c>
      <c r="W13" s="59">
        <v>2.4786104192927598</v>
      </c>
      <c r="X13" s="60">
        <v>7.7076594188902905E-2</v>
      </c>
      <c r="Z13" s="24">
        <v>51</v>
      </c>
      <c r="AA13" s="59">
        <v>2.2482426767502801</v>
      </c>
      <c r="AB13" s="60">
        <v>9.9114185150571299E-2</v>
      </c>
      <c r="AD13" s="24">
        <v>85</v>
      </c>
      <c r="AE13" s="59">
        <v>1.327594664</v>
      </c>
      <c r="AF13" s="60">
        <v>6.2380915000000002E-2</v>
      </c>
    </row>
    <row r="14" spans="1:32" ht="14.65" thickBot="1" x14ac:dyDescent="0.5">
      <c r="A14" s="12" t="s">
        <v>17</v>
      </c>
      <c r="B14" s="25">
        <v>0</v>
      </c>
      <c r="C14" s="25">
        <v>0</v>
      </c>
      <c r="D14" s="25">
        <v>0</v>
      </c>
      <c r="E14" s="26">
        <v>0</v>
      </c>
      <c r="G14" t="s">
        <v>35</v>
      </c>
      <c r="H14" s="1">
        <f t="shared" si="7"/>
        <v>0</v>
      </c>
      <c r="I14" s="1">
        <f t="shared" si="3"/>
        <v>0</v>
      </c>
      <c r="J14" s="1">
        <f t="shared" si="3"/>
        <v>0</v>
      </c>
      <c r="K14" s="1">
        <f t="shared" si="3"/>
        <v>0</v>
      </c>
      <c r="L14" s="16"/>
      <c r="M14" s="5">
        <f>H14/$G$2/$G$40</f>
        <v>0</v>
      </c>
      <c r="N14" s="5">
        <f t="shared" si="1"/>
        <v>0</v>
      </c>
      <c r="O14" s="5">
        <f t="shared" si="1"/>
        <v>0</v>
      </c>
      <c r="P14" s="5">
        <f t="shared" si="1"/>
        <v>0</v>
      </c>
      <c r="Q14" s="16"/>
      <c r="R14" s="5">
        <f t="shared" si="5"/>
        <v>0</v>
      </c>
      <c r="S14" s="5">
        <f t="shared" si="2"/>
        <v>0</v>
      </c>
      <c r="T14" s="1">
        <f t="shared" si="6"/>
        <v>0</v>
      </c>
      <c r="V14" s="24">
        <v>17</v>
      </c>
      <c r="W14" s="59">
        <v>2.5289853270162501</v>
      </c>
      <c r="X14" s="60">
        <v>8.0969459122799903E-2</v>
      </c>
      <c r="Z14" s="24">
        <v>52</v>
      </c>
      <c r="AA14" s="59">
        <v>2.1622029243235801</v>
      </c>
      <c r="AB14" s="60">
        <v>0.100643627557418</v>
      </c>
      <c r="AD14" s="24">
        <v>86</v>
      </c>
      <c r="AE14" s="59">
        <v>1.405513738</v>
      </c>
      <c r="AF14" s="60">
        <v>6.3509833000000002E-2</v>
      </c>
    </row>
    <row r="15" spans="1:32" ht="14.65" thickBot="1" x14ac:dyDescent="0.5">
      <c r="B15" s="29"/>
      <c r="C15" s="29"/>
      <c r="D15" s="29"/>
      <c r="E15" s="29"/>
      <c r="L15" s="16"/>
      <c r="Q15" s="16"/>
      <c r="R15" s="5"/>
      <c r="S15" s="5"/>
      <c r="V15" s="24">
        <v>18</v>
      </c>
      <c r="W15" s="59">
        <v>2.44195838409569</v>
      </c>
      <c r="X15" s="60">
        <v>8.1933186310846701E-2</v>
      </c>
      <c r="Z15" s="24">
        <v>53</v>
      </c>
      <c r="AA15" s="59">
        <v>2.0540797079424098</v>
      </c>
      <c r="AB15" s="60">
        <v>0.10431315340974499</v>
      </c>
      <c r="AD15" s="24">
        <v>87</v>
      </c>
      <c r="AE15" s="59">
        <v>1.4137567230000001</v>
      </c>
      <c r="AF15" s="60">
        <v>6.7728854000000005E-2</v>
      </c>
    </row>
    <row r="16" spans="1:32" x14ac:dyDescent="0.45">
      <c r="A16" s="6" t="s">
        <v>0</v>
      </c>
      <c r="B16" s="30" t="s">
        <v>1</v>
      </c>
      <c r="C16" s="30" t="s">
        <v>2</v>
      </c>
      <c r="D16" s="30" t="s">
        <v>3</v>
      </c>
      <c r="E16" s="31" t="s">
        <v>4</v>
      </c>
      <c r="G16" s="17" t="s">
        <v>48</v>
      </c>
      <c r="L16" s="16"/>
      <c r="Q16" s="16"/>
      <c r="R16" s="5"/>
      <c r="S16" s="5"/>
      <c r="V16" s="24">
        <v>19</v>
      </c>
      <c r="W16" s="59">
        <v>2.5058059335804002</v>
      </c>
      <c r="X16" s="60">
        <v>8.17510912891911E-2</v>
      </c>
      <c r="Z16" s="24">
        <v>54</v>
      </c>
      <c r="AA16" s="59">
        <v>2.0787756745156099</v>
      </c>
      <c r="AB16" s="60">
        <v>9.3295100797453998E-2</v>
      </c>
      <c r="AD16" s="24">
        <v>88</v>
      </c>
      <c r="AE16" s="59">
        <v>1.339177963</v>
      </c>
      <c r="AF16" s="60">
        <v>6.3727374000000003E-2</v>
      </c>
    </row>
    <row r="17" spans="1:32" ht="14.65" thickBot="1" x14ac:dyDescent="0.5">
      <c r="A17" s="9" t="s">
        <v>7</v>
      </c>
      <c r="B17" s="22">
        <v>2</v>
      </c>
      <c r="C17" s="22">
        <v>1</v>
      </c>
      <c r="D17" s="22">
        <v>1</v>
      </c>
      <c r="E17" s="23">
        <v>2</v>
      </c>
      <c r="G17" s="18">
        <f>E41/COUNTA(G18:G27)*G46/4</f>
        <v>3.2216089754408719E-2</v>
      </c>
      <c r="H17" s="1" t="s">
        <v>40</v>
      </c>
      <c r="I17" s="1" t="s">
        <v>41</v>
      </c>
      <c r="J17" s="1" t="s">
        <v>42</v>
      </c>
      <c r="K17" s="1" t="s">
        <v>43</v>
      </c>
      <c r="L17" s="16"/>
      <c r="M17" s="19" t="s">
        <v>49</v>
      </c>
      <c r="N17" s="19" t="s">
        <v>50</v>
      </c>
      <c r="O17" s="19" t="s">
        <v>51</v>
      </c>
      <c r="P17" s="19" t="s">
        <v>50</v>
      </c>
      <c r="Q17" s="16"/>
      <c r="R17" s="1" t="s">
        <v>49</v>
      </c>
      <c r="S17" s="1" t="s">
        <v>51</v>
      </c>
      <c r="T17" s="1" t="s">
        <v>50</v>
      </c>
      <c r="V17" s="24">
        <v>20</v>
      </c>
      <c r="W17" s="59">
        <v>2.5527852536925799</v>
      </c>
      <c r="X17" s="60">
        <v>7.8417683805965796E-2</v>
      </c>
      <c r="Z17" s="24">
        <v>55</v>
      </c>
      <c r="AA17" s="59">
        <v>1.97817330527355</v>
      </c>
      <c r="AB17" s="60">
        <v>0.101666496302228</v>
      </c>
      <c r="AD17" s="24">
        <v>89</v>
      </c>
      <c r="AE17" s="59">
        <v>1.4403625259999999</v>
      </c>
      <c r="AF17" s="60">
        <v>6.0201609000000003E-2</v>
      </c>
    </row>
    <row r="18" spans="1:32" x14ac:dyDescent="0.45">
      <c r="A18" s="9" t="s">
        <v>8</v>
      </c>
      <c r="B18" s="22">
        <v>16</v>
      </c>
      <c r="C18" s="22">
        <v>6</v>
      </c>
      <c r="D18" s="22">
        <v>3</v>
      </c>
      <c r="E18" s="23">
        <v>9</v>
      </c>
      <c r="G18" t="s">
        <v>26</v>
      </c>
      <c r="H18" s="1">
        <f>B18+B17</f>
        <v>18</v>
      </c>
      <c r="I18" s="1">
        <f t="shared" ref="I18:K18" si="8">C18+C17</f>
        <v>7</v>
      </c>
      <c r="J18" s="1">
        <f t="shared" si="8"/>
        <v>4</v>
      </c>
      <c r="K18" s="1">
        <f t="shared" si="8"/>
        <v>11</v>
      </c>
      <c r="L18" s="16"/>
      <c r="M18" s="1">
        <f>H18/$G$17/$G$41</f>
        <v>21.489500978713632</v>
      </c>
      <c r="N18" s="1">
        <f t="shared" ref="N18:P27" si="9">I18/$G$17/$G$41</f>
        <v>8.3570281583886334</v>
      </c>
      <c r="O18" s="1">
        <f t="shared" si="9"/>
        <v>4.775444661936362</v>
      </c>
      <c r="P18" s="1">
        <f t="shared" si="9"/>
        <v>13.132472820324995</v>
      </c>
      <c r="Q18" s="16"/>
      <c r="R18" s="5">
        <f t="shared" si="5"/>
        <v>21.489500978713632</v>
      </c>
      <c r="S18" s="5">
        <f t="shared" ref="S18:S27" si="10">O18</f>
        <v>4.775444661936362</v>
      </c>
      <c r="T18" s="1">
        <f t="shared" si="6"/>
        <v>10.744750489356814</v>
      </c>
      <c r="V18" s="24">
        <v>21</v>
      </c>
      <c r="W18" s="59">
        <v>2.64384349225511</v>
      </c>
      <c r="X18" s="60">
        <v>7.9051318737717896E-2</v>
      </c>
      <c r="Z18" s="24">
        <v>56</v>
      </c>
      <c r="AA18" s="59">
        <v>2.1777490460318698</v>
      </c>
      <c r="AB18" s="60">
        <v>9.8239050793909793E-2</v>
      </c>
      <c r="AD18" s="24">
        <v>90</v>
      </c>
      <c r="AE18" s="59">
        <v>1.1495693680000001</v>
      </c>
      <c r="AF18" s="60">
        <v>5.8232157E-2</v>
      </c>
    </row>
    <row r="19" spans="1:32" x14ac:dyDescent="0.45">
      <c r="A19" s="9" t="s">
        <v>9</v>
      </c>
      <c r="B19" s="22">
        <v>17</v>
      </c>
      <c r="C19" s="22">
        <v>9</v>
      </c>
      <c r="D19" s="22">
        <v>3</v>
      </c>
      <c r="E19" s="23">
        <v>3</v>
      </c>
      <c r="G19" t="s">
        <v>27</v>
      </c>
      <c r="H19" s="1">
        <f>B19</f>
        <v>17</v>
      </c>
      <c r="I19" s="1">
        <f t="shared" ref="I19:K27" si="11">C19</f>
        <v>9</v>
      </c>
      <c r="J19" s="1">
        <f t="shared" si="11"/>
        <v>3</v>
      </c>
      <c r="K19" s="1">
        <f t="shared" si="11"/>
        <v>3</v>
      </c>
      <c r="L19" s="16"/>
      <c r="M19" s="1">
        <f t="shared" ref="M19:M27" si="12">H19/$G$17/$G$41</f>
        <v>20.295639813229538</v>
      </c>
      <c r="N19" s="1">
        <f t="shared" si="9"/>
        <v>10.744750489356816</v>
      </c>
      <c r="O19" s="1">
        <f t="shared" si="9"/>
        <v>3.5815834964522719</v>
      </c>
      <c r="P19" s="1">
        <f t="shared" si="9"/>
        <v>3.5815834964522719</v>
      </c>
      <c r="Q19" s="16"/>
      <c r="R19" s="5">
        <f t="shared" si="5"/>
        <v>20.295639813229538</v>
      </c>
      <c r="S19" s="5">
        <f t="shared" si="10"/>
        <v>3.5815834964522719</v>
      </c>
      <c r="T19" s="1">
        <f t="shared" si="6"/>
        <v>7.1631669929045438</v>
      </c>
      <c r="V19" s="24">
        <v>22</v>
      </c>
      <c r="W19" s="59">
        <v>2.5924644439364601</v>
      </c>
      <c r="X19" s="60">
        <v>8.2728447854097706E-2</v>
      </c>
      <c r="Z19" s="24">
        <v>57</v>
      </c>
      <c r="AA19" s="59">
        <v>2.0892220198123099</v>
      </c>
      <c r="AB19" s="60">
        <v>9.4865341427638403E-2</v>
      </c>
      <c r="AD19" s="24">
        <v>91</v>
      </c>
      <c r="AE19" s="59">
        <v>1.290593884</v>
      </c>
      <c r="AF19" s="60">
        <v>6.1844598000000001E-2</v>
      </c>
    </row>
    <row r="20" spans="1:32" x14ac:dyDescent="0.45">
      <c r="A20" s="9" t="s">
        <v>10</v>
      </c>
      <c r="B20" s="22">
        <v>12</v>
      </c>
      <c r="C20" s="22">
        <v>4</v>
      </c>
      <c r="D20" s="22">
        <v>6</v>
      </c>
      <c r="E20" s="23">
        <v>1</v>
      </c>
      <c r="G20" t="s">
        <v>28</v>
      </c>
      <c r="H20" s="1">
        <f t="shared" ref="H20:H27" si="13">B20</f>
        <v>12</v>
      </c>
      <c r="I20" s="1">
        <f t="shared" si="11"/>
        <v>4</v>
      </c>
      <c r="J20" s="1">
        <f t="shared" si="11"/>
        <v>6</v>
      </c>
      <c r="K20" s="1">
        <f t="shared" si="11"/>
        <v>1</v>
      </c>
      <c r="L20" s="15"/>
      <c r="M20" s="1">
        <f t="shared" si="12"/>
        <v>14.326333985809088</v>
      </c>
      <c r="N20" s="1">
        <f t="shared" si="9"/>
        <v>4.775444661936362</v>
      </c>
      <c r="O20" s="1">
        <f t="shared" si="9"/>
        <v>7.1631669929045438</v>
      </c>
      <c r="P20" s="1">
        <f t="shared" si="9"/>
        <v>1.1938611654840905</v>
      </c>
      <c r="Q20" s="16"/>
      <c r="R20" s="5">
        <f t="shared" si="5"/>
        <v>14.326333985809088</v>
      </c>
      <c r="S20" s="5">
        <f t="shared" si="10"/>
        <v>7.1631669929045438</v>
      </c>
      <c r="T20" s="1">
        <f t="shared" si="6"/>
        <v>2.9846529137102262</v>
      </c>
      <c r="V20" s="24">
        <v>23</v>
      </c>
      <c r="W20" s="59">
        <v>2.5682605406285499</v>
      </c>
      <c r="X20" s="60">
        <v>8.1210852458128896E-2</v>
      </c>
      <c r="Z20" s="24">
        <v>58</v>
      </c>
      <c r="AA20" s="59">
        <v>2.1718507662204498</v>
      </c>
      <c r="AB20" s="60">
        <v>9.5862755416218706E-2</v>
      </c>
      <c r="AD20" s="24">
        <v>92</v>
      </c>
      <c r="AE20" s="59">
        <v>1.38773524</v>
      </c>
      <c r="AF20" s="60">
        <v>6.4578805000000003E-2</v>
      </c>
    </row>
    <row r="21" spans="1:32" x14ac:dyDescent="0.45">
      <c r="A21" s="9" t="s">
        <v>11</v>
      </c>
      <c r="B21" s="22">
        <v>8</v>
      </c>
      <c r="C21" s="22">
        <v>2</v>
      </c>
      <c r="D21" s="22">
        <v>3</v>
      </c>
      <c r="E21" s="23">
        <v>2</v>
      </c>
      <c r="G21" t="s">
        <v>29</v>
      </c>
      <c r="H21" s="1">
        <f t="shared" si="13"/>
        <v>8</v>
      </c>
      <c r="I21" s="1">
        <f t="shared" si="11"/>
        <v>2</v>
      </c>
      <c r="J21" s="1">
        <f t="shared" si="11"/>
        <v>3</v>
      </c>
      <c r="K21" s="1">
        <f t="shared" si="11"/>
        <v>2</v>
      </c>
      <c r="L21" s="16"/>
      <c r="M21" s="1">
        <f t="shared" si="12"/>
        <v>9.5508893238727239</v>
      </c>
      <c r="N21" s="1">
        <f t="shared" si="9"/>
        <v>2.387722330968181</v>
      </c>
      <c r="O21" s="1">
        <f t="shared" si="9"/>
        <v>3.5815834964522719</v>
      </c>
      <c r="P21" s="1">
        <f t="shared" si="9"/>
        <v>2.387722330968181</v>
      </c>
      <c r="Q21" s="16"/>
      <c r="R21" s="5">
        <f t="shared" si="5"/>
        <v>9.5508893238727239</v>
      </c>
      <c r="S21" s="5">
        <f t="shared" si="10"/>
        <v>3.5815834964522719</v>
      </c>
      <c r="T21" s="1">
        <f t="shared" si="6"/>
        <v>2.387722330968181</v>
      </c>
      <c r="V21" s="24">
        <v>24</v>
      </c>
      <c r="W21" s="59">
        <v>2.5239875913944698</v>
      </c>
      <c r="X21" s="60">
        <v>8.2765788703414694E-2</v>
      </c>
      <c r="Z21" s="24">
        <v>59</v>
      </c>
      <c r="AA21" s="59">
        <v>2.1037999506827099</v>
      </c>
      <c r="AB21" s="60">
        <v>0.103164003244765</v>
      </c>
      <c r="AD21" s="24">
        <v>93</v>
      </c>
      <c r="AE21" s="59">
        <v>1.345908256</v>
      </c>
      <c r="AF21" s="60">
        <v>6.4289456999999994E-2</v>
      </c>
    </row>
    <row r="22" spans="1:32" x14ac:dyDescent="0.45">
      <c r="A22" s="9" t="s">
        <v>12</v>
      </c>
      <c r="B22" s="22">
        <v>3</v>
      </c>
      <c r="C22" s="22">
        <v>0</v>
      </c>
      <c r="D22" s="22">
        <v>6</v>
      </c>
      <c r="E22" s="23">
        <v>1</v>
      </c>
      <c r="G22" t="s">
        <v>30</v>
      </c>
      <c r="H22" s="1">
        <f t="shared" si="13"/>
        <v>3</v>
      </c>
      <c r="I22" s="1">
        <f t="shared" si="11"/>
        <v>0</v>
      </c>
      <c r="J22" s="1">
        <f t="shared" si="11"/>
        <v>6</v>
      </c>
      <c r="K22" s="1">
        <f t="shared" si="11"/>
        <v>1</v>
      </c>
      <c r="L22" s="16"/>
      <c r="M22" s="1">
        <f t="shared" si="12"/>
        <v>3.5815834964522719</v>
      </c>
      <c r="N22" s="1">
        <f t="shared" si="9"/>
        <v>0</v>
      </c>
      <c r="O22" s="1">
        <f t="shared" si="9"/>
        <v>7.1631669929045438</v>
      </c>
      <c r="P22" s="1">
        <f t="shared" si="9"/>
        <v>1.1938611654840905</v>
      </c>
      <c r="Q22" s="16"/>
      <c r="R22" s="5">
        <f t="shared" si="5"/>
        <v>3.5815834964522719</v>
      </c>
      <c r="S22" s="5">
        <f t="shared" si="10"/>
        <v>7.1631669929045438</v>
      </c>
      <c r="T22" s="1">
        <f t="shared" si="6"/>
        <v>0.59693058274204525</v>
      </c>
      <c r="V22" s="24">
        <v>25</v>
      </c>
      <c r="W22" s="59">
        <v>2.48417425391813</v>
      </c>
      <c r="X22" s="60">
        <v>7.7268620418364395E-2</v>
      </c>
      <c r="Z22" s="24">
        <v>60</v>
      </c>
      <c r="AA22" s="59">
        <v>2.1181211202206698</v>
      </c>
      <c r="AB22" s="60">
        <v>0.100503949710919</v>
      </c>
      <c r="AD22" s="24">
        <v>94</v>
      </c>
      <c r="AE22" s="59">
        <v>1.474627556</v>
      </c>
      <c r="AF22" s="60">
        <v>7.0600604999999997E-2</v>
      </c>
    </row>
    <row r="23" spans="1:32" x14ac:dyDescent="0.45">
      <c r="A23" s="9" t="s">
        <v>13</v>
      </c>
      <c r="B23" s="22">
        <v>0</v>
      </c>
      <c r="C23" s="22">
        <v>0</v>
      </c>
      <c r="D23" s="22">
        <v>3</v>
      </c>
      <c r="E23" s="23">
        <v>2</v>
      </c>
      <c r="G23" t="s">
        <v>31</v>
      </c>
      <c r="H23" s="1">
        <f t="shared" si="13"/>
        <v>0</v>
      </c>
      <c r="I23" s="1">
        <f t="shared" si="11"/>
        <v>0</v>
      </c>
      <c r="J23" s="1">
        <f t="shared" si="11"/>
        <v>3</v>
      </c>
      <c r="K23" s="1">
        <f t="shared" si="11"/>
        <v>2</v>
      </c>
      <c r="L23" s="16"/>
      <c r="M23" s="1">
        <f t="shared" si="12"/>
        <v>0</v>
      </c>
      <c r="N23" s="1">
        <f t="shared" si="9"/>
        <v>0</v>
      </c>
      <c r="O23" s="1">
        <f t="shared" si="9"/>
        <v>3.5815834964522719</v>
      </c>
      <c r="P23" s="1">
        <f t="shared" si="9"/>
        <v>2.387722330968181</v>
      </c>
      <c r="Q23" s="16"/>
      <c r="R23" s="5">
        <f t="shared" si="5"/>
        <v>0</v>
      </c>
      <c r="S23" s="5">
        <f t="shared" si="10"/>
        <v>3.5815834964522719</v>
      </c>
      <c r="T23" s="1">
        <f t="shared" si="6"/>
        <v>1.1938611654840905</v>
      </c>
      <c r="V23" s="24">
        <v>26</v>
      </c>
      <c r="W23" s="59">
        <v>2.4110877446357701</v>
      </c>
      <c r="X23" s="60">
        <v>7.4612369397525705E-2</v>
      </c>
      <c r="Z23" s="24">
        <v>61</v>
      </c>
      <c r="AA23" s="59">
        <v>2.0723094919450502</v>
      </c>
      <c r="AB23" s="60">
        <v>9.9061969843315903E-2</v>
      </c>
      <c r="AD23" s="24">
        <v>95</v>
      </c>
      <c r="AE23" s="59">
        <v>1.3314913070000001</v>
      </c>
      <c r="AF23" s="60">
        <v>6.5362207000000005E-2</v>
      </c>
    </row>
    <row r="24" spans="1:32" x14ac:dyDescent="0.45">
      <c r="A24" s="9" t="s">
        <v>14</v>
      </c>
      <c r="B24" s="22">
        <v>1</v>
      </c>
      <c r="C24" s="22">
        <v>2</v>
      </c>
      <c r="D24" s="22">
        <v>1</v>
      </c>
      <c r="E24" s="23">
        <v>1</v>
      </c>
      <c r="G24" t="s">
        <v>32</v>
      </c>
      <c r="H24" s="1">
        <f t="shared" si="13"/>
        <v>1</v>
      </c>
      <c r="I24" s="1">
        <f t="shared" si="11"/>
        <v>2</v>
      </c>
      <c r="J24" s="1">
        <f t="shared" si="11"/>
        <v>1</v>
      </c>
      <c r="K24" s="1">
        <f t="shared" si="11"/>
        <v>1</v>
      </c>
      <c r="L24" s="16"/>
      <c r="M24" s="1">
        <f t="shared" si="12"/>
        <v>1.1938611654840905</v>
      </c>
      <c r="N24" s="1">
        <f t="shared" si="9"/>
        <v>2.387722330968181</v>
      </c>
      <c r="O24" s="1">
        <f t="shared" si="9"/>
        <v>1.1938611654840905</v>
      </c>
      <c r="P24" s="1">
        <f t="shared" si="9"/>
        <v>1.1938611654840905</v>
      </c>
      <c r="Q24" s="16"/>
      <c r="R24" s="5">
        <f t="shared" si="5"/>
        <v>1.1938611654840905</v>
      </c>
      <c r="S24" s="5">
        <f t="shared" si="10"/>
        <v>1.1938611654840905</v>
      </c>
      <c r="T24" s="1">
        <f t="shared" si="6"/>
        <v>1.7907917482261357</v>
      </c>
      <c r="V24" s="24">
        <v>27</v>
      </c>
      <c r="W24" s="59">
        <v>2.4431771322142199</v>
      </c>
      <c r="X24" s="60">
        <v>7.8201252624584203E-2</v>
      </c>
      <c r="Z24" s="24">
        <v>62</v>
      </c>
      <c r="AA24" s="59">
        <v>1.96612664859301</v>
      </c>
      <c r="AB24" s="60">
        <v>0.103874900266565</v>
      </c>
      <c r="AD24" s="24">
        <v>96</v>
      </c>
      <c r="AE24" s="59">
        <v>1.356923243</v>
      </c>
      <c r="AF24" s="60">
        <v>6.6372480999999997E-2</v>
      </c>
    </row>
    <row r="25" spans="1:32" x14ac:dyDescent="0.45">
      <c r="A25" s="9" t="s">
        <v>15</v>
      </c>
      <c r="B25" s="22">
        <v>0</v>
      </c>
      <c r="C25" s="22">
        <v>0</v>
      </c>
      <c r="D25" s="22">
        <v>0</v>
      </c>
      <c r="E25" s="23">
        <v>0</v>
      </c>
      <c r="G25" t="s">
        <v>33</v>
      </c>
      <c r="H25" s="1">
        <f t="shared" si="13"/>
        <v>0</v>
      </c>
      <c r="I25" s="1">
        <f t="shared" si="11"/>
        <v>0</v>
      </c>
      <c r="J25" s="1">
        <f t="shared" si="11"/>
        <v>0</v>
      </c>
      <c r="K25" s="1">
        <f t="shared" si="11"/>
        <v>0</v>
      </c>
      <c r="L25" s="16"/>
      <c r="M25" s="1">
        <f t="shared" si="12"/>
        <v>0</v>
      </c>
      <c r="N25" s="1">
        <f t="shared" si="9"/>
        <v>0</v>
      </c>
      <c r="O25" s="1">
        <f t="shared" si="9"/>
        <v>0</v>
      </c>
      <c r="P25" s="1">
        <f t="shared" si="9"/>
        <v>0</v>
      </c>
      <c r="Q25" s="16"/>
      <c r="R25" s="5">
        <f t="shared" si="5"/>
        <v>0</v>
      </c>
      <c r="S25" s="5">
        <f t="shared" si="10"/>
        <v>0</v>
      </c>
      <c r="T25" s="1">
        <f t="shared" si="6"/>
        <v>0</v>
      </c>
      <c r="V25" s="24">
        <v>28</v>
      </c>
      <c r="W25" s="59">
        <v>2.3950569005735001</v>
      </c>
      <c r="X25" s="60">
        <v>8.1597419773742005E-2</v>
      </c>
      <c r="Z25" s="24">
        <v>63</v>
      </c>
      <c r="AA25" s="59">
        <v>2.0443009999127999</v>
      </c>
      <c r="AB25" s="60">
        <v>0.103277727771608</v>
      </c>
      <c r="AD25" s="24">
        <v>97</v>
      </c>
      <c r="AE25" s="59">
        <v>1.3484484299999999</v>
      </c>
      <c r="AF25" s="60">
        <v>6.7632284000000001E-2</v>
      </c>
    </row>
    <row r="26" spans="1:32" x14ac:dyDescent="0.45">
      <c r="A26" s="9" t="s">
        <v>16</v>
      </c>
      <c r="B26" s="22">
        <v>1</v>
      </c>
      <c r="C26" s="22">
        <v>0</v>
      </c>
      <c r="D26" s="22">
        <v>0</v>
      </c>
      <c r="E26" s="23">
        <v>0</v>
      </c>
      <c r="G26" t="s">
        <v>34</v>
      </c>
      <c r="H26" s="1">
        <f t="shared" si="13"/>
        <v>1</v>
      </c>
      <c r="I26" s="1">
        <f t="shared" si="11"/>
        <v>0</v>
      </c>
      <c r="J26" s="1">
        <f t="shared" si="11"/>
        <v>0</v>
      </c>
      <c r="K26" s="1">
        <f t="shared" si="11"/>
        <v>0</v>
      </c>
      <c r="L26" s="16"/>
      <c r="M26" s="1">
        <f t="shared" si="12"/>
        <v>1.1938611654840905</v>
      </c>
      <c r="N26" s="1">
        <f t="shared" si="9"/>
        <v>0</v>
      </c>
      <c r="O26" s="1">
        <f t="shared" si="9"/>
        <v>0</v>
      </c>
      <c r="P26" s="1">
        <f t="shared" si="9"/>
        <v>0</v>
      </c>
      <c r="Q26" s="16"/>
      <c r="R26" s="5">
        <f t="shared" si="5"/>
        <v>1.1938611654840905</v>
      </c>
      <c r="S26" s="5">
        <f t="shared" si="10"/>
        <v>0</v>
      </c>
      <c r="T26" s="1">
        <f t="shared" si="6"/>
        <v>0</v>
      </c>
      <c r="V26" s="24">
        <v>29</v>
      </c>
      <c r="W26" s="59">
        <v>2.46409963244164</v>
      </c>
      <c r="X26" s="60">
        <v>8.1746060669531398E-2</v>
      </c>
      <c r="Z26" s="24">
        <v>64</v>
      </c>
      <c r="AA26" s="59">
        <v>2.1032776150224199</v>
      </c>
      <c r="AB26" s="60">
        <v>0.102279192644582</v>
      </c>
      <c r="AD26" s="24">
        <v>98</v>
      </c>
      <c r="AE26" s="59">
        <v>1.35772004</v>
      </c>
      <c r="AF26" s="60">
        <v>6.1774378999999997E-2</v>
      </c>
    </row>
    <row r="27" spans="1:32" ht="14.65" thickBot="1" x14ac:dyDescent="0.5">
      <c r="A27" s="12" t="s">
        <v>17</v>
      </c>
      <c r="B27" s="25">
        <v>0</v>
      </c>
      <c r="C27" s="25">
        <v>0</v>
      </c>
      <c r="D27" s="25">
        <v>0</v>
      </c>
      <c r="E27" s="26">
        <v>0</v>
      </c>
      <c r="G27" t="s">
        <v>35</v>
      </c>
      <c r="H27" s="1">
        <f t="shared" si="13"/>
        <v>0</v>
      </c>
      <c r="I27" s="1">
        <f t="shared" si="11"/>
        <v>0</v>
      </c>
      <c r="J27" s="1">
        <f t="shared" si="11"/>
        <v>0</v>
      </c>
      <c r="K27" s="1">
        <f t="shared" si="11"/>
        <v>0</v>
      </c>
      <c r="L27" s="16"/>
      <c r="M27" s="1">
        <f t="shared" si="12"/>
        <v>0</v>
      </c>
      <c r="N27" s="1">
        <f t="shared" si="9"/>
        <v>0</v>
      </c>
      <c r="O27" s="1">
        <f t="shared" si="9"/>
        <v>0</v>
      </c>
      <c r="P27" s="1">
        <f t="shared" si="9"/>
        <v>0</v>
      </c>
      <c r="Q27" s="16"/>
      <c r="R27" s="5">
        <f t="shared" si="5"/>
        <v>0</v>
      </c>
      <c r="S27" s="5">
        <f t="shared" si="10"/>
        <v>0</v>
      </c>
      <c r="T27" s="1">
        <f t="shared" si="6"/>
        <v>0</v>
      </c>
      <c r="V27" s="24">
        <v>30</v>
      </c>
      <c r="W27" s="59">
        <v>2.33644802839108</v>
      </c>
      <c r="X27" s="60">
        <v>8.1920621470882193E-2</v>
      </c>
      <c r="Z27" s="24">
        <v>65</v>
      </c>
      <c r="AA27" s="59">
        <v>2.2163044307679098</v>
      </c>
      <c r="AB27" s="60">
        <v>9.5056375329228393E-2</v>
      </c>
      <c r="AD27" s="24">
        <v>99</v>
      </c>
      <c r="AE27" s="59">
        <v>1.2518061840000001</v>
      </c>
      <c r="AF27" s="60">
        <v>6.6841225000000004E-2</v>
      </c>
    </row>
    <row r="28" spans="1:32" ht="14.65" thickBot="1" x14ac:dyDescent="0.5">
      <c r="B28" s="29"/>
      <c r="C28" s="29"/>
      <c r="D28" s="29"/>
      <c r="E28" s="29"/>
      <c r="L28" s="16"/>
      <c r="Q28" s="16"/>
      <c r="R28" s="5"/>
      <c r="S28" s="5"/>
      <c r="V28" s="24"/>
      <c r="W28" s="59"/>
      <c r="X28" s="60"/>
      <c r="Z28" s="24"/>
      <c r="AA28" s="59"/>
      <c r="AB28" s="60"/>
      <c r="AD28" s="24">
        <v>100</v>
      </c>
      <c r="AE28" s="59">
        <v>1.4101023749999999</v>
      </c>
      <c r="AF28" s="60">
        <v>7.0963766999999997E-2</v>
      </c>
    </row>
    <row r="29" spans="1:32" x14ac:dyDescent="0.45">
      <c r="A29" s="6" t="s">
        <v>0</v>
      </c>
      <c r="B29" s="30" t="s">
        <v>1</v>
      </c>
      <c r="C29" s="30" t="s">
        <v>2</v>
      </c>
      <c r="D29" s="30" t="s">
        <v>3</v>
      </c>
      <c r="E29" s="31" t="s">
        <v>4</v>
      </c>
      <c r="G29" s="17" t="s">
        <v>48</v>
      </c>
      <c r="L29" s="16"/>
      <c r="Q29" s="16"/>
      <c r="R29" s="5"/>
      <c r="S29" s="5"/>
      <c r="V29" s="24"/>
      <c r="W29" s="59"/>
      <c r="X29" s="60"/>
      <c r="Z29" s="24"/>
      <c r="AA29" s="59"/>
      <c r="AB29" s="60"/>
      <c r="AD29" s="24">
        <v>101</v>
      </c>
      <c r="AE29" s="59">
        <v>1.3027380989999999</v>
      </c>
      <c r="AF29" s="60">
        <v>6.2637200000000004E-2</v>
      </c>
    </row>
    <row r="30" spans="1:32" ht="14.65" thickBot="1" x14ac:dyDescent="0.5">
      <c r="A30" s="9" t="s">
        <v>11</v>
      </c>
      <c r="B30" s="22">
        <v>3</v>
      </c>
      <c r="C30" s="22">
        <v>0</v>
      </c>
      <c r="D30" s="22">
        <v>0</v>
      </c>
      <c r="E30" s="23">
        <v>0</v>
      </c>
      <c r="G30" s="18">
        <f>E42/COUNTA(G31:G36)*G47/4</f>
        <v>2.3185401464074169E-2</v>
      </c>
      <c r="H30" s="1" t="s">
        <v>40</v>
      </c>
      <c r="I30" s="1" t="s">
        <v>41</v>
      </c>
      <c r="J30" s="1" t="s">
        <v>42</v>
      </c>
      <c r="K30" s="1" t="s">
        <v>43</v>
      </c>
      <c r="L30" s="16"/>
      <c r="M30" s="19" t="s">
        <v>49</v>
      </c>
      <c r="N30" s="19" t="s">
        <v>50</v>
      </c>
      <c r="O30" s="19" t="s">
        <v>51</v>
      </c>
      <c r="P30" s="19" t="s">
        <v>50</v>
      </c>
      <c r="Q30" s="16"/>
      <c r="R30" s="1" t="s">
        <v>49</v>
      </c>
      <c r="S30" s="1" t="s">
        <v>51</v>
      </c>
      <c r="T30" s="1" t="s">
        <v>50</v>
      </c>
      <c r="V30" s="24"/>
      <c r="W30" s="59"/>
      <c r="X30" s="60"/>
      <c r="Z30" s="24"/>
      <c r="AA30" s="59"/>
      <c r="AB30" s="60"/>
      <c r="AD30" s="24">
        <v>102</v>
      </c>
      <c r="AE30" s="59">
        <v>1.2591605749999999</v>
      </c>
      <c r="AF30" s="60">
        <v>6.5700692000000005E-2</v>
      </c>
    </row>
    <row r="31" spans="1:32" x14ac:dyDescent="0.45">
      <c r="A31" s="9" t="s">
        <v>12</v>
      </c>
      <c r="B31" s="22">
        <v>13</v>
      </c>
      <c r="C31" s="22">
        <v>4</v>
      </c>
      <c r="D31" s="22">
        <v>0</v>
      </c>
      <c r="E31" s="23">
        <v>4</v>
      </c>
      <c r="G31" t="s">
        <v>30</v>
      </c>
      <c r="H31" s="1">
        <f>B31+B30</f>
        <v>16</v>
      </c>
      <c r="I31" s="1">
        <f t="shared" ref="I31:K31" si="14">C31+C30</f>
        <v>4</v>
      </c>
      <c r="J31" s="1">
        <f t="shared" si="14"/>
        <v>0</v>
      </c>
      <c r="K31" s="1">
        <f t="shared" si="14"/>
        <v>4</v>
      </c>
      <c r="L31" s="16"/>
      <c r="M31" s="1">
        <f>H31/$G$30/$G$42</f>
        <v>22.26094868608627</v>
      </c>
      <c r="N31" s="1">
        <f t="shared" ref="N31:P36" si="15">I31/$G$30/$G$42</f>
        <v>5.5652371715215674</v>
      </c>
      <c r="O31" s="1">
        <f t="shared" si="15"/>
        <v>0</v>
      </c>
      <c r="P31" s="1">
        <f t="shared" si="15"/>
        <v>5.5652371715215674</v>
      </c>
      <c r="Q31" s="16"/>
      <c r="R31" s="5">
        <f t="shared" si="5"/>
        <v>22.26094868608627</v>
      </c>
      <c r="S31" s="5">
        <f t="shared" ref="S31:S36" si="16">O31</f>
        <v>0</v>
      </c>
      <c r="T31" s="1">
        <f t="shared" si="6"/>
        <v>5.5652371715215674</v>
      </c>
      <c r="V31" s="24"/>
      <c r="W31" s="59"/>
      <c r="X31" s="60"/>
      <c r="Z31" s="24"/>
      <c r="AA31" s="59"/>
      <c r="AB31" s="60"/>
      <c r="AD31" s="24">
        <v>103</v>
      </c>
      <c r="AE31" s="59">
        <v>1.3737982580000001</v>
      </c>
      <c r="AF31" s="60">
        <v>7.2114880000000006E-2</v>
      </c>
    </row>
    <row r="32" spans="1:32" x14ac:dyDescent="0.45">
      <c r="A32" s="9" t="s">
        <v>13</v>
      </c>
      <c r="B32" s="22">
        <v>5</v>
      </c>
      <c r="C32" s="22">
        <v>3</v>
      </c>
      <c r="D32" s="22">
        <v>1</v>
      </c>
      <c r="E32" s="23">
        <v>3</v>
      </c>
      <c r="G32" t="s">
        <v>31</v>
      </c>
      <c r="H32" s="1">
        <f>B32</f>
        <v>5</v>
      </c>
      <c r="I32" s="1">
        <f t="shared" ref="I32:K36" si="17">C32</f>
        <v>3</v>
      </c>
      <c r="J32" s="1">
        <f t="shared" si="17"/>
        <v>1</v>
      </c>
      <c r="K32" s="1">
        <f t="shared" si="17"/>
        <v>3</v>
      </c>
      <c r="L32" s="16"/>
      <c r="M32" s="1">
        <f t="shared" ref="M32:M36" si="18">H32/$G$30/$G$42</f>
        <v>6.956546464401959</v>
      </c>
      <c r="N32" s="1">
        <f t="shared" si="15"/>
        <v>4.1739278786411749</v>
      </c>
      <c r="O32" s="1">
        <f t="shared" si="15"/>
        <v>1.3913092928803918</v>
      </c>
      <c r="P32" s="1">
        <f t="shared" si="15"/>
        <v>4.1739278786411749</v>
      </c>
      <c r="Q32" s="16"/>
      <c r="R32" s="5">
        <f t="shared" si="5"/>
        <v>6.956546464401959</v>
      </c>
      <c r="S32" s="5">
        <f t="shared" si="16"/>
        <v>1.3913092928803918</v>
      </c>
      <c r="T32" s="1">
        <f t="shared" si="6"/>
        <v>4.1739278786411749</v>
      </c>
      <c r="V32" s="24"/>
      <c r="W32" s="59"/>
      <c r="X32" s="60"/>
      <c r="Z32" s="24"/>
      <c r="AA32" s="59"/>
      <c r="AB32" s="60"/>
      <c r="AD32" s="24">
        <v>104</v>
      </c>
      <c r="AE32" s="59">
        <v>1.3051954880000001</v>
      </c>
      <c r="AF32" s="60">
        <v>7.0966926999999999E-2</v>
      </c>
    </row>
    <row r="33" spans="1:32" x14ac:dyDescent="0.45">
      <c r="A33" s="9" t="s">
        <v>14</v>
      </c>
      <c r="B33" s="22">
        <v>0</v>
      </c>
      <c r="C33" s="22">
        <v>0</v>
      </c>
      <c r="D33" s="22">
        <v>0</v>
      </c>
      <c r="E33" s="23">
        <v>2</v>
      </c>
      <c r="G33" t="s">
        <v>32</v>
      </c>
      <c r="H33" s="1">
        <f t="shared" ref="H33:H36" si="19">B33</f>
        <v>0</v>
      </c>
      <c r="I33" s="1">
        <f t="shared" si="17"/>
        <v>0</v>
      </c>
      <c r="J33" s="1">
        <f t="shared" si="17"/>
        <v>0</v>
      </c>
      <c r="K33" s="1">
        <f t="shared" si="17"/>
        <v>2</v>
      </c>
      <c r="L33" s="16"/>
      <c r="M33" s="1">
        <f t="shared" si="18"/>
        <v>0</v>
      </c>
      <c r="N33" s="1">
        <f t="shared" si="15"/>
        <v>0</v>
      </c>
      <c r="O33" s="1">
        <f t="shared" si="15"/>
        <v>0</v>
      </c>
      <c r="P33" s="1">
        <f t="shared" si="15"/>
        <v>2.7826185857607837</v>
      </c>
      <c r="Q33" s="16"/>
      <c r="R33" s="5">
        <f t="shared" si="5"/>
        <v>0</v>
      </c>
      <c r="S33" s="5">
        <f t="shared" si="16"/>
        <v>0</v>
      </c>
      <c r="T33" s="1">
        <f t="shared" si="6"/>
        <v>1.3913092928803918</v>
      </c>
      <c r="V33" s="24"/>
      <c r="W33" s="59"/>
      <c r="X33" s="60"/>
      <c r="Z33" s="24"/>
      <c r="AA33" s="59"/>
      <c r="AB33" s="60"/>
      <c r="AD33" s="24"/>
      <c r="AE33" s="59"/>
      <c r="AF33" s="60"/>
    </row>
    <row r="34" spans="1:32" ht="14.65" thickBot="1" x14ac:dyDescent="0.5">
      <c r="A34" s="9" t="s">
        <v>15</v>
      </c>
      <c r="B34" s="22">
        <v>1</v>
      </c>
      <c r="C34" s="22">
        <v>0</v>
      </c>
      <c r="D34" s="22">
        <v>0</v>
      </c>
      <c r="E34" s="23">
        <v>0</v>
      </c>
      <c r="G34" t="s">
        <v>33</v>
      </c>
      <c r="H34" s="1">
        <f t="shared" si="19"/>
        <v>1</v>
      </c>
      <c r="I34" s="1">
        <f t="shared" si="17"/>
        <v>0</v>
      </c>
      <c r="J34" s="1">
        <f t="shared" si="17"/>
        <v>0</v>
      </c>
      <c r="K34" s="1">
        <f t="shared" si="17"/>
        <v>0</v>
      </c>
      <c r="L34" s="16"/>
      <c r="M34" s="1">
        <f t="shared" si="18"/>
        <v>1.3913092928803918</v>
      </c>
      <c r="N34" s="1">
        <f t="shared" si="15"/>
        <v>0</v>
      </c>
      <c r="O34" s="1">
        <f t="shared" si="15"/>
        <v>0</v>
      </c>
      <c r="P34" s="1">
        <f t="shared" si="15"/>
        <v>0</v>
      </c>
      <c r="Q34" s="16"/>
      <c r="R34" s="5">
        <f t="shared" si="5"/>
        <v>1.3913092928803918</v>
      </c>
      <c r="S34" s="5">
        <f t="shared" si="16"/>
        <v>0</v>
      </c>
      <c r="T34" s="1">
        <f t="shared" si="6"/>
        <v>0</v>
      </c>
      <c r="V34" s="24"/>
      <c r="W34" s="59"/>
      <c r="X34" s="60"/>
      <c r="Z34" s="24"/>
      <c r="AA34" s="59"/>
      <c r="AB34" s="60"/>
      <c r="AD34" s="27"/>
      <c r="AE34" s="61"/>
      <c r="AF34" s="62"/>
    </row>
    <row r="35" spans="1:32" x14ac:dyDescent="0.45">
      <c r="A35" s="9" t="s">
        <v>16</v>
      </c>
      <c r="B35" s="22">
        <v>1</v>
      </c>
      <c r="C35" s="22">
        <v>0</v>
      </c>
      <c r="D35" s="22">
        <v>1</v>
      </c>
      <c r="E35" s="23">
        <v>0</v>
      </c>
      <c r="G35" t="s">
        <v>34</v>
      </c>
      <c r="H35" s="1">
        <f t="shared" si="19"/>
        <v>1</v>
      </c>
      <c r="I35" s="1">
        <f t="shared" si="17"/>
        <v>0</v>
      </c>
      <c r="J35" s="1">
        <f t="shared" si="17"/>
        <v>1</v>
      </c>
      <c r="K35" s="1">
        <f t="shared" si="17"/>
        <v>0</v>
      </c>
      <c r="L35" s="15"/>
      <c r="M35" s="1">
        <f t="shared" si="18"/>
        <v>1.3913092928803918</v>
      </c>
      <c r="N35" s="1">
        <f t="shared" si="15"/>
        <v>0</v>
      </c>
      <c r="O35" s="1">
        <f t="shared" si="15"/>
        <v>1.3913092928803918</v>
      </c>
      <c r="P35" s="1">
        <f t="shared" si="15"/>
        <v>0</v>
      </c>
      <c r="Q35" s="15"/>
      <c r="R35" s="5">
        <f t="shared" si="5"/>
        <v>1.3913092928803918</v>
      </c>
      <c r="S35" s="5">
        <f t="shared" si="16"/>
        <v>1.3913092928803918</v>
      </c>
      <c r="T35" s="1">
        <f t="shared" si="6"/>
        <v>0</v>
      </c>
      <c r="V35" s="24"/>
      <c r="W35" s="59"/>
      <c r="X35" s="60"/>
      <c r="Z35" s="24"/>
      <c r="AA35" s="59"/>
      <c r="AB35" s="60"/>
      <c r="AD35" s="28"/>
      <c r="AE35" s="63"/>
      <c r="AF35" s="63"/>
    </row>
    <row r="36" spans="1:32" ht="14.65" thickBot="1" x14ac:dyDescent="0.5">
      <c r="A36" s="12" t="s">
        <v>17</v>
      </c>
      <c r="B36" s="25">
        <v>0</v>
      </c>
      <c r="C36" s="25">
        <v>0</v>
      </c>
      <c r="D36" s="25">
        <v>0</v>
      </c>
      <c r="E36" s="26">
        <v>0</v>
      </c>
      <c r="G36" t="s">
        <v>35</v>
      </c>
      <c r="H36" s="1">
        <f t="shared" si="19"/>
        <v>0</v>
      </c>
      <c r="I36" s="1">
        <f t="shared" si="17"/>
        <v>0</v>
      </c>
      <c r="J36" s="1">
        <f t="shared" si="17"/>
        <v>0</v>
      </c>
      <c r="K36" s="1">
        <f t="shared" si="17"/>
        <v>0</v>
      </c>
      <c r="L36" s="16"/>
      <c r="M36" s="1">
        <f t="shared" si="18"/>
        <v>0</v>
      </c>
      <c r="N36" s="1">
        <f t="shared" si="15"/>
        <v>0</v>
      </c>
      <c r="O36" s="1">
        <f t="shared" si="15"/>
        <v>0</v>
      </c>
      <c r="P36" s="1">
        <f t="shared" si="15"/>
        <v>0</v>
      </c>
      <c r="Q36" s="16"/>
      <c r="R36" s="5">
        <f t="shared" si="5"/>
        <v>0</v>
      </c>
      <c r="S36" s="5">
        <f t="shared" si="16"/>
        <v>0</v>
      </c>
      <c r="T36" s="1">
        <f t="shared" si="6"/>
        <v>0</v>
      </c>
      <c r="V36" s="24"/>
      <c r="W36" s="59"/>
      <c r="X36" s="60"/>
      <c r="Z36" s="24"/>
      <c r="AA36" s="59"/>
      <c r="AB36" s="60"/>
      <c r="AD36" s="28"/>
      <c r="AE36" s="63"/>
      <c r="AF36" s="63"/>
    </row>
    <row r="37" spans="1:32" ht="14.65" thickBot="1" x14ac:dyDescent="0.5">
      <c r="B37" s="29"/>
      <c r="C37" s="29"/>
      <c r="D37" s="29"/>
      <c r="E37" s="29"/>
      <c r="V37" s="24"/>
      <c r="W37" s="59"/>
      <c r="X37" s="60"/>
      <c r="Z37" s="24"/>
      <c r="AA37" s="59"/>
      <c r="AB37" s="60"/>
      <c r="AD37" s="28"/>
      <c r="AE37" s="63"/>
      <c r="AF37" s="63"/>
    </row>
    <row r="38" spans="1:32" x14ac:dyDescent="0.45">
      <c r="A38" s="6" t="s">
        <v>18</v>
      </c>
      <c r="B38" s="30" t="s">
        <v>19</v>
      </c>
      <c r="C38" s="31" t="s">
        <v>20</v>
      </c>
      <c r="D38" s="29"/>
      <c r="E38" s="29" t="s">
        <v>38</v>
      </c>
      <c r="F38" s="1" t="s">
        <v>37</v>
      </c>
      <c r="G38" s="1" t="s">
        <v>36</v>
      </c>
      <c r="H38">
        <f>SUM(H3:H37)</f>
        <v>111</v>
      </c>
      <c r="I38">
        <f t="shared" ref="I38:T38" si="20">SUM(I3:I37)</f>
        <v>51</v>
      </c>
      <c r="J38">
        <f t="shared" si="20"/>
        <v>53</v>
      </c>
      <c r="K38">
        <f t="shared" si="20"/>
        <v>52</v>
      </c>
      <c r="L38">
        <f t="shared" si="20"/>
        <v>0</v>
      </c>
      <c r="M38">
        <f t="shared" si="20"/>
        <v>144.4002394253655</v>
      </c>
      <c r="N38">
        <f t="shared" si="20"/>
        <v>67.512158564688832</v>
      </c>
      <c r="O38">
        <f t="shared" si="20"/>
        <v>70.22341581698204</v>
      </c>
      <c r="P38">
        <f t="shared" si="20"/>
        <v>69.625226208288126</v>
      </c>
      <c r="Q38">
        <f t="shared" si="20"/>
        <v>0</v>
      </c>
      <c r="R38">
        <f t="shared" si="20"/>
        <v>144.4002394253655</v>
      </c>
      <c r="S38">
        <f t="shared" si="20"/>
        <v>70.22341581698204</v>
      </c>
      <c r="T38">
        <f t="shared" si="20"/>
        <v>68.568692386488493</v>
      </c>
      <c r="V38" s="24"/>
      <c r="W38" s="59"/>
      <c r="X38" s="60"/>
      <c r="Z38" s="24"/>
      <c r="AA38" s="59"/>
      <c r="AB38" s="60"/>
    </row>
    <row r="39" spans="1:32" ht="14.65" thickBot="1" x14ac:dyDescent="0.5">
      <c r="A39" s="9">
        <v>1</v>
      </c>
      <c r="B39" s="28">
        <v>1.8717196059409957</v>
      </c>
      <c r="C39" s="28">
        <v>0.11267352396764924</v>
      </c>
      <c r="D39" s="29"/>
      <c r="E39" s="29"/>
      <c r="F39" s="1"/>
      <c r="V39" s="24"/>
      <c r="W39" s="59"/>
      <c r="X39" s="60"/>
      <c r="Z39" s="27"/>
      <c r="AA39" s="61"/>
      <c r="AB39" s="62"/>
    </row>
    <row r="40" spans="1:32" ht="14.65" thickBot="1" x14ac:dyDescent="0.5">
      <c r="A40" s="9">
        <v>2</v>
      </c>
      <c r="B40" s="28">
        <v>2.4947668514459007</v>
      </c>
      <c r="C40" s="28">
        <v>8.0889439501898058E-2</v>
      </c>
      <c r="D40" s="29"/>
      <c r="E40" s="32">
        <f>AVERAGE('Cell_3 Gold count'!W:W)</f>
        <v>2.4947668514459007</v>
      </c>
      <c r="F40" s="2">
        <f>_xlfn.STDEV.P('Cell_3 Gold count'!W:W)</f>
        <v>7.533932606226261E-2</v>
      </c>
      <c r="G40" s="1">
        <f>COUNT('Cell_3 Gold count'!W:W)</f>
        <v>26</v>
      </c>
      <c r="H40" s="20" t="str">
        <f>IF(ABS((E40-B40)/E40)&lt;0.001,"MATCH","ERROR")</f>
        <v>MATCH</v>
      </c>
      <c r="J40" s="21"/>
      <c r="V40" s="12"/>
      <c r="W40" s="47"/>
      <c r="X40" s="48"/>
    </row>
    <row r="41" spans="1:32" x14ac:dyDescent="0.45">
      <c r="A41" s="9">
        <v>3</v>
      </c>
      <c r="B41" s="28">
        <v>2.069167742653812</v>
      </c>
      <c r="C41" s="28">
        <v>9.9119077217591334E-2</v>
      </c>
      <c r="D41" s="29"/>
      <c r="E41" s="32">
        <f>AVERAGE('Cell_3 Gold count'!AA:AA)</f>
        <v>2.0691677426538129</v>
      </c>
      <c r="F41" s="2">
        <f>_xlfn.STDEV.P('Cell_3 Gold count'!AA:AA)</f>
        <v>0.11434934516144286</v>
      </c>
      <c r="G41" s="1">
        <f>COUNT('Cell_3 Gold count'!AA:AA)</f>
        <v>26</v>
      </c>
      <c r="H41" s="20" t="str">
        <f t="shared" ref="H41" si="21">IF(ABS((E41-B41)/E41)&lt;0.001,"MATCH","ERROR")</f>
        <v>MATCH</v>
      </c>
    </row>
    <row r="42" spans="1:32" ht="14.65" thickBot="1" x14ac:dyDescent="0.5">
      <c r="A42" s="12">
        <v>4</v>
      </c>
      <c r="B42" s="28">
        <v>1.3445366789263276</v>
      </c>
      <c r="C42" s="28">
        <v>6.5867827486592909E-2</v>
      </c>
      <c r="D42" s="29"/>
      <c r="E42" s="32">
        <f>AVERAGE('Cell_3 Gold count'!AE:AE)</f>
        <v>1.3445366789354845</v>
      </c>
      <c r="F42" s="2">
        <f>_xlfn.STDEV.P('Cell_3 Gold count'!AE:AE)</f>
        <v>8.1218571934409581E-2</v>
      </c>
      <c r="G42" s="1">
        <f>COUNT('Cell_3 Gold count'!AE:AE)</f>
        <v>31</v>
      </c>
      <c r="H42" s="20" t="str">
        <f>IF(ABS((E42-B42)/E42)&lt;0.001,"MATCH","ERROR")</f>
        <v>MATCH</v>
      </c>
    </row>
    <row r="43" spans="1:32" x14ac:dyDescent="0.45">
      <c r="B43" s="29"/>
      <c r="C43" s="29"/>
      <c r="D43" s="29"/>
      <c r="E43" s="29"/>
      <c r="F43" s="1"/>
    </row>
    <row r="44" spans="1:32" x14ac:dyDescent="0.45">
      <c r="E44" t="s">
        <v>47</v>
      </c>
      <c r="F44" s="1" t="s">
        <v>37</v>
      </c>
      <c r="G44" s="1" t="s">
        <v>39</v>
      </c>
    </row>
    <row r="45" spans="1:32" x14ac:dyDescent="0.45">
      <c r="D45" s="1" t="s">
        <v>44</v>
      </c>
      <c r="E45" s="3">
        <f>AVERAGE('Cell_3 Gold count'!X:X)</f>
        <v>8.0889439501898044E-2</v>
      </c>
      <c r="F45" s="4">
        <f>_xlfn.STDEV.P('Cell_3 Gold count'!X:X)</f>
        <v>2.5754658692518353E-3</v>
      </c>
      <c r="G45" s="4">
        <f>E45*2*PI()</f>
        <v>0.50824333778431785</v>
      </c>
      <c r="H45" s="20" t="str">
        <f>IF(ABS((E45-C40)/E45)&lt;0.001,"MATCH","ERROR")</f>
        <v>MATCH</v>
      </c>
    </row>
    <row r="46" spans="1:32" x14ac:dyDescent="0.45">
      <c r="D46" s="1" t="s">
        <v>45</v>
      </c>
      <c r="E46" s="3">
        <f>AVERAGE('Cell_3 Gold count'!AB:AB)</f>
        <v>9.9119077217591361E-2</v>
      </c>
      <c r="F46" s="4">
        <f>_xlfn.STDEV.P('Cell_3 Gold count'!AB:AB)</f>
        <v>4.4550205241827177E-3</v>
      </c>
      <c r="G46" s="4">
        <f t="shared" ref="G46:G47" si="22">E46*2*PI()</f>
        <v>0.62278352963476891</v>
      </c>
      <c r="H46" s="20" t="str">
        <f t="shared" ref="H46:H47" si="23">IF(ABS((E46-C41)/E46)&lt;0.001,"MATCH","ERROR")</f>
        <v>MATCH</v>
      </c>
    </row>
    <row r="47" spans="1:32" x14ac:dyDescent="0.45">
      <c r="D47" s="1" t="s">
        <v>46</v>
      </c>
      <c r="E47" s="3">
        <f>AVERAGE('Cell_3 Gold count'!AF:AF)</f>
        <v>6.5867827483870975E-2</v>
      </c>
      <c r="F47" s="4">
        <f>_xlfn.STDEV.P('Cell_3 Gold count'!AF:AF)</f>
        <v>4.0773366546129263E-3</v>
      </c>
      <c r="G47" s="4">
        <f t="shared" si="22"/>
        <v>0.41385976586249784</v>
      </c>
      <c r="H47" s="20" t="str">
        <f t="shared" si="23"/>
        <v>MATCH</v>
      </c>
    </row>
    <row r="48" spans="1:32" ht="14.65" thickBot="1" x14ac:dyDescent="0.5"/>
    <row r="49" spans="1:7" x14ac:dyDescent="0.45">
      <c r="A49" s="6"/>
      <c r="B49" s="7" t="s">
        <v>53</v>
      </c>
      <c r="C49" s="7" t="s">
        <v>59</v>
      </c>
      <c r="D49" s="42" t="s">
        <v>58</v>
      </c>
      <c r="E49" s="7" t="s">
        <v>61</v>
      </c>
      <c r="F49" s="7"/>
      <c r="G49" s="8"/>
    </row>
    <row r="50" spans="1:7" x14ac:dyDescent="0.45">
      <c r="A50" s="34" t="s">
        <v>44</v>
      </c>
      <c r="B50" s="38">
        <f>E40/COUNTA(G3:G14)*G45/4</f>
        <v>2.6415596491094543E-2</v>
      </c>
      <c r="C50" s="38">
        <f>E40/COUNTA(G3:G14)</f>
        <v>0.20789723762049173</v>
      </c>
      <c r="D50" s="38">
        <f>E45</f>
        <v>8.0889439501898044E-2</v>
      </c>
      <c r="E50" s="41">
        <v>0.17599999999999999</v>
      </c>
      <c r="F50" s="38">
        <f>E50/8</f>
        <v>2.1999999999999999E-2</v>
      </c>
      <c r="G50" s="39"/>
    </row>
    <row r="51" spans="1:7" x14ac:dyDescent="0.45">
      <c r="A51" s="34" t="s">
        <v>45</v>
      </c>
      <c r="B51" s="38">
        <f>E41/COUNTA(G18:G27)*G46/4</f>
        <v>3.2216089754408719E-2</v>
      </c>
      <c r="C51" s="38">
        <f>E41/COUNTA(G18:G27)</f>
        <v>0.2069167742653813</v>
      </c>
      <c r="D51" s="38">
        <f t="shared" ref="D51:D52" si="24">E46</f>
        <v>9.9119077217591361E-2</v>
      </c>
      <c r="E51" s="41">
        <v>0.219</v>
      </c>
      <c r="F51" s="38">
        <f t="shared" ref="F51:F52" si="25">E51/8</f>
        <v>2.7375E-2</v>
      </c>
      <c r="G51" s="39"/>
    </row>
    <row r="52" spans="1:7" x14ac:dyDescent="0.45">
      <c r="A52" s="34" t="s">
        <v>46</v>
      </c>
      <c r="B52" s="38">
        <f>E42/COUNTA(G31:G36)*G47/4</f>
        <v>2.3185401464074169E-2</v>
      </c>
      <c r="C52" s="38">
        <f>E42/COUNTA(G31:G36)</f>
        <v>0.22408944648924742</v>
      </c>
      <c r="D52" s="38">
        <f t="shared" si="24"/>
        <v>6.5867827483870975E-2</v>
      </c>
      <c r="E52" s="41">
        <v>0.151</v>
      </c>
      <c r="F52" s="38">
        <f t="shared" si="25"/>
        <v>1.8874999999999999E-2</v>
      </c>
      <c r="G52" s="39"/>
    </row>
    <row r="53" spans="1:7" x14ac:dyDescent="0.45">
      <c r="A53" s="34"/>
      <c r="B53" s="38"/>
      <c r="C53" s="38"/>
      <c r="D53" s="38"/>
      <c r="E53" s="38"/>
      <c r="F53" s="38"/>
      <c r="G53" s="39"/>
    </row>
    <row r="54" spans="1:7" x14ac:dyDescent="0.45">
      <c r="A54" s="9"/>
      <c r="B54" s="10"/>
      <c r="C54" s="10"/>
      <c r="D54" s="10" t="s">
        <v>57</v>
      </c>
      <c r="E54" s="10"/>
      <c r="F54" s="10" t="s">
        <v>60</v>
      </c>
      <c r="G54" s="11"/>
    </row>
    <row r="55" spans="1:7" x14ac:dyDescent="0.45">
      <c r="A55" s="34" t="s">
        <v>44</v>
      </c>
      <c r="B55" s="38">
        <f>C50</f>
        <v>0.20789723762049173</v>
      </c>
      <c r="C55" s="38">
        <f>E45</f>
        <v>8.0889439501898044E-2</v>
      </c>
      <c r="D55" s="38">
        <f>PI()*C55^2*(1+B55/C55)</f>
        <v>7.3386952344162731E-2</v>
      </c>
      <c r="E55" s="38"/>
      <c r="F55" s="38">
        <f>(B50-F50)/B50</f>
        <v>0.16715868947283355</v>
      </c>
      <c r="G55" s="11"/>
    </row>
    <row r="56" spans="1:7" x14ac:dyDescent="0.45">
      <c r="A56" s="34" t="s">
        <v>45</v>
      </c>
      <c r="B56" s="38">
        <f t="shared" ref="B56:B57" si="26">C51</f>
        <v>0.2069167742653813</v>
      </c>
      <c r="C56" s="38">
        <f t="shared" ref="C56:C57" si="27">E46</f>
        <v>9.9119077217591361E-2</v>
      </c>
      <c r="D56" s="38">
        <f t="shared" ref="D56:D57" si="28">PI()*C56^2*(1+B56/C56)</f>
        <v>9.5297043890673824E-2</v>
      </c>
      <c r="E56" s="38"/>
      <c r="F56" s="38">
        <f t="shared" ref="F56:F57" si="29">(B51-F51)/B51</f>
        <v>0.15026931546669856</v>
      </c>
      <c r="G56" s="11"/>
    </row>
    <row r="57" spans="1:7" ht="14.65" thickBot="1" x14ac:dyDescent="0.5">
      <c r="A57" s="35" t="s">
        <v>46</v>
      </c>
      <c r="B57" s="40">
        <f t="shared" si="26"/>
        <v>0.22408944648924742</v>
      </c>
      <c r="C57" s="40">
        <f t="shared" si="27"/>
        <v>6.5867827483870975E-2</v>
      </c>
      <c r="D57" s="40">
        <f t="shared" si="28"/>
        <v>6.0000824758321469E-2</v>
      </c>
      <c r="E57" s="40"/>
      <c r="F57" s="40">
        <f t="shared" si="29"/>
        <v>0.18591015000336081</v>
      </c>
      <c r="G57" s="14"/>
    </row>
  </sheetData>
  <conditionalFormatting sqref="R3:T36">
    <cfRule type="top10" dxfId="5" priority="2" rank="10"/>
  </conditionalFormatting>
  <conditionalFormatting sqref="H40:H47">
    <cfRule type="cellIs" dxfId="4" priority="1" operator="equal">
      <formula>"ERROR"</formula>
    </cfRule>
  </conditionalFormatting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57"/>
  <sheetViews>
    <sheetView workbookViewId="0">
      <selection activeCell="V1" sqref="V1:AF1048576"/>
    </sheetView>
  </sheetViews>
  <sheetFormatPr defaultRowHeight="14.25" x14ac:dyDescent="0.45"/>
  <cols>
    <col min="5" max="5" width="9.86328125" bestFit="1" customWidth="1"/>
    <col min="7" max="7" width="9.59765625" bestFit="1" customWidth="1"/>
    <col min="8" max="11" width="3.3984375" style="1" customWidth="1"/>
    <col min="12" max="12" width="1.73046875" style="1" customWidth="1"/>
    <col min="13" max="16" width="4.86328125" customWidth="1"/>
    <col min="17" max="17" width="1.73046875" style="1" customWidth="1"/>
    <col min="18" max="21" width="4" style="1" customWidth="1"/>
    <col min="22" max="22" width="2.73046875" bestFit="1" customWidth="1"/>
    <col min="23" max="23" width="5.73046875" style="51" bestFit="1" customWidth="1"/>
    <col min="24" max="24" width="5.53125" style="51" bestFit="1" customWidth="1"/>
    <col min="25" max="25" width="3" customWidth="1"/>
    <col min="26" max="26" width="2.73046875" bestFit="1" customWidth="1"/>
    <col min="27" max="27" width="5.73046875" style="51" bestFit="1" customWidth="1"/>
    <col min="28" max="28" width="5.53125" style="51" bestFit="1" customWidth="1"/>
    <col min="29" max="29" width="3.1328125" customWidth="1"/>
    <col min="30" max="30" width="3.73046875" bestFit="1" customWidth="1"/>
    <col min="31" max="31" width="5.73046875" style="51" bestFit="1" customWidth="1"/>
    <col min="32" max="32" width="5.53125" style="51" bestFit="1" customWidth="1"/>
    <col min="33" max="35" width="4" customWidth="1"/>
  </cols>
  <sheetData>
    <row r="1" spans="1:32" x14ac:dyDescent="0.45">
      <c r="A1" s="6" t="s">
        <v>0</v>
      </c>
      <c r="B1" s="7" t="s">
        <v>1</v>
      </c>
      <c r="C1" s="7" t="s">
        <v>2</v>
      </c>
      <c r="D1" s="7" t="s">
        <v>3</v>
      </c>
      <c r="E1" s="8" t="s">
        <v>4</v>
      </c>
      <c r="G1" s="17" t="s">
        <v>48</v>
      </c>
      <c r="V1" s="6" t="s">
        <v>52</v>
      </c>
      <c r="W1" s="57" t="s">
        <v>22</v>
      </c>
      <c r="X1" s="58" t="s">
        <v>23</v>
      </c>
      <c r="Z1" s="6" t="s">
        <v>21</v>
      </c>
      <c r="AA1" s="57" t="s">
        <v>22</v>
      </c>
      <c r="AB1" s="58" t="s">
        <v>23</v>
      </c>
      <c r="AD1" s="6" t="s">
        <v>21</v>
      </c>
      <c r="AE1" s="57" t="s">
        <v>22</v>
      </c>
      <c r="AF1" s="58" t="s">
        <v>23</v>
      </c>
    </row>
    <row r="2" spans="1:32" ht="14.65" thickBot="1" x14ac:dyDescent="0.5">
      <c r="A2" s="9" t="s">
        <v>5</v>
      </c>
      <c r="B2" s="22">
        <v>13</v>
      </c>
      <c r="C2" s="22">
        <v>12</v>
      </c>
      <c r="D2" s="22">
        <v>1</v>
      </c>
      <c r="E2" s="23">
        <v>8</v>
      </c>
      <c r="G2" s="18">
        <f>E40/COUNTA(G3:G14)*G45/4</f>
        <v>2.3413337551664373E-2</v>
      </c>
      <c r="H2" s="1" t="s">
        <v>40</v>
      </c>
      <c r="I2" s="1" t="s">
        <v>41</v>
      </c>
      <c r="J2" s="1" t="s">
        <v>42</v>
      </c>
      <c r="K2" s="1" t="s">
        <v>43</v>
      </c>
      <c r="M2" s="19" t="s">
        <v>49</v>
      </c>
      <c r="N2" s="19" t="s">
        <v>50</v>
      </c>
      <c r="O2" s="19" t="s">
        <v>51</v>
      </c>
      <c r="P2" s="19" t="s">
        <v>50</v>
      </c>
      <c r="R2" s="1" t="s">
        <v>49</v>
      </c>
      <c r="S2" s="1" t="s">
        <v>51</v>
      </c>
      <c r="T2" s="1" t="s">
        <v>50</v>
      </c>
      <c r="V2" s="24">
        <v>2</v>
      </c>
      <c r="W2" s="59">
        <v>2.4780105922521698</v>
      </c>
      <c r="X2" s="60">
        <v>7.8036049419650699E-2</v>
      </c>
      <c r="Z2" s="24">
        <v>40</v>
      </c>
      <c r="AA2" s="59">
        <v>1.9703257645244201</v>
      </c>
      <c r="AB2" s="60">
        <v>0.10500747169257101</v>
      </c>
      <c r="AD2" s="24">
        <v>77</v>
      </c>
      <c r="AE2" s="59">
        <v>1.10727089042105</v>
      </c>
      <c r="AF2" s="60">
        <v>6.0560050790606598E-2</v>
      </c>
    </row>
    <row r="3" spans="1:32" x14ac:dyDescent="0.45">
      <c r="A3" s="9" t="s">
        <v>6</v>
      </c>
      <c r="B3" s="22">
        <v>29</v>
      </c>
      <c r="C3" s="22">
        <v>23</v>
      </c>
      <c r="D3" s="22">
        <v>8</v>
      </c>
      <c r="E3" s="23">
        <v>18</v>
      </c>
      <c r="G3" t="s">
        <v>24</v>
      </c>
      <c r="H3" s="1">
        <f>B3+B2</f>
        <v>42</v>
      </c>
      <c r="I3" s="1">
        <f t="shared" ref="I3:K3" si="0">C3+C2</f>
        <v>35</v>
      </c>
      <c r="J3" s="1">
        <f t="shared" si="0"/>
        <v>9</v>
      </c>
      <c r="K3" s="1">
        <f t="shared" si="0"/>
        <v>26</v>
      </c>
      <c r="L3" s="15"/>
      <c r="M3" s="5">
        <f>H3/$G$2/$G$40</f>
        <v>54.359070761220835</v>
      </c>
      <c r="N3" s="5">
        <f t="shared" ref="N3:P14" si="1">I3/$G$2/$G$40</f>
        <v>45.299225634350698</v>
      </c>
      <c r="O3" s="5">
        <f t="shared" si="1"/>
        <v>11.648372305975894</v>
      </c>
      <c r="P3" s="5">
        <f t="shared" si="1"/>
        <v>33.650853328374808</v>
      </c>
      <c r="Q3" s="15"/>
      <c r="R3" s="5">
        <f>M3</f>
        <v>54.359070761220835</v>
      </c>
      <c r="S3" s="5">
        <f t="shared" ref="S3:S14" si="2">O3</f>
        <v>11.648372305975894</v>
      </c>
      <c r="T3" s="1">
        <f>(N3+P3)/2</f>
        <v>39.475039481362757</v>
      </c>
      <c r="V3" s="24">
        <v>3</v>
      </c>
      <c r="W3" s="59">
        <v>2.5562355192660502</v>
      </c>
      <c r="X3" s="60">
        <v>6.9510577973133106E-2</v>
      </c>
      <c r="Z3" s="24">
        <v>41</v>
      </c>
      <c r="AA3" s="59">
        <v>2.0310676600015101</v>
      </c>
      <c r="AB3" s="60">
        <v>0.103434850346743</v>
      </c>
      <c r="AD3" s="24">
        <v>78</v>
      </c>
      <c r="AE3" s="59">
        <v>0.74063236322888804</v>
      </c>
      <c r="AF3" s="60">
        <v>4.2684958201255799E-2</v>
      </c>
    </row>
    <row r="4" spans="1:32" x14ac:dyDescent="0.45">
      <c r="A4" s="9" t="s">
        <v>7</v>
      </c>
      <c r="B4" s="22">
        <v>7</v>
      </c>
      <c r="C4" s="22">
        <v>3</v>
      </c>
      <c r="D4" s="22">
        <v>4</v>
      </c>
      <c r="E4" s="23">
        <v>8</v>
      </c>
      <c r="G4" t="s">
        <v>25</v>
      </c>
      <c r="H4" s="1">
        <f>B4</f>
        <v>7</v>
      </c>
      <c r="I4" s="1">
        <f t="shared" ref="I4:K14" si="3">C4</f>
        <v>3</v>
      </c>
      <c r="J4" s="1">
        <f t="shared" si="3"/>
        <v>4</v>
      </c>
      <c r="K4" s="1">
        <f t="shared" si="3"/>
        <v>8</v>
      </c>
      <c r="L4" s="15"/>
      <c r="M4" s="5">
        <f t="shared" ref="M4:M13" si="4">H4/$G$2/$G$40</f>
        <v>9.0598451268701403</v>
      </c>
      <c r="N4" s="5">
        <f t="shared" si="1"/>
        <v>3.8827907686586314</v>
      </c>
      <c r="O4" s="5">
        <f t="shared" si="1"/>
        <v>5.1770543582115085</v>
      </c>
      <c r="P4" s="5">
        <f t="shared" si="1"/>
        <v>10.354108716423017</v>
      </c>
      <c r="Q4" s="15"/>
      <c r="R4" s="5">
        <f t="shared" ref="R4:R36" si="5">M4</f>
        <v>9.0598451268701403</v>
      </c>
      <c r="S4" s="5">
        <f t="shared" si="2"/>
        <v>5.1770543582115085</v>
      </c>
      <c r="T4" s="1">
        <f t="shared" ref="T4:T36" si="6">(N4+P4)/2</f>
        <v>7.1184497425408244</v>
      </c>
      <c r="V4" s="24">
        <v>4</v>
      </c>
      <c r="W4" s="59">
        <v>2.57311348660145</v>
      </c>
      <c r="X4" s="60">
        <v>7.1709921825126394E-2</v>
      </c>
      <c r="Z4" s="24">
        <v>42</v>
      </c>
      <c r="AA4" s="59">
        <v>2.1149745430300899</v>
      </c>
      <c r="AB4" s="60">
        <v>9.9530008776064605E-2</v>
      </c>
      <c r="AD4" s="24">
        <v>79</v>
      </c>
      <c r="AE4" s="59">
        <v>0.64533973483907003</v>
      </c>
      <c r="AF4" s="60">
        <v>4.5075797730363402E-2</v>
      </c>
    </row>
    <row r="5" spans="1:32" x14ac:dyDescent="0.45">
      <c r="A5" s="9" t="s">
        <v>8</v>
      </c>
      <c r="B5" s="22">
        <v>1</v>
      </c>
      <c r="C5" s="22">
        <v>5</v>
      </c>
      <c r="D5" s="22">
        <v>4</v>
      </c>
      <c r="E5" s="23">
        <v>3</v>
      </c>
      <c r="G5" t="s">
        <v>26</v>
      </c>
      <c r="H5" s="1">
        <f t="shared" ref="H5:H14" si="7">B5</f>
        <v>1</v>
      </c>
      <c r="I5" s="1">
        <f t="shared" si="3"/>
        <v>5</v>
      </c>
      <c r="J5" s="1">
        <f t="shared" si="3"/>
        <v>4</v>
      </c>
      <c r="K5" s="1">
        <f t="shared" si="3"/>
        <v>3</v>
      </c>
      <c r="L5" s="15"/>
      <c r="M5" s="5">
        <f t="shared" si="4"/>
        <v>1.2942635895528771</v>
      </c>
      <c r="N5" s="5">
        <f t="shared" si="1"/>
        <v>6.4713179477643852</v>
      </c>
      <c r="O5" s="5">
        <f t="shared" si="1"/>
        <v>5.1770543582115085</v>
      </c>
      <c r="P5" s="5">
        <f t="shared" si="1"/>
        <v>3.8827907686586314</v>
      </c>
      <c r="Q5" s="15"/>
      <c r="R5" s="5">
        <f t="shared" si="5"/>
        <v>1.2942635895528771</v>
      </c>
      <c r="S5" s="5">
        <f t="shared" si="2"/>
        <v>5.1770543582115085</v>
      </c>
      <c r="T5" s="1">
        <f t="shared" si="6"/>
        <v>5.1770543582115085</v>
      </c>
      <c r="V5" s="24">
        <v>5</v>
      </c>
      <c r="W5" s="59">
        <v>2.5950408988417601</v>
      </c>
      <c r="X5" s="60">
        <v>7.3380560308866902E-2</v>
      </c>
      <c r="Z5" s="24">
        <v>43</v>
      </c>
      <c r="AA5" s="59">
        <v>2.0821301323303998</v>
      </c>
      <c r="AB5" s="60">
        <v>9.9630028679447397E-2</v>
      </c>
      <c r="AD5" s="24">
        <v>80</v>
      </c>
      <c r="AE5" s="59">
        <v>1.3051553459860701</v>
      </c>
      <c r="AF5" s="60">
        <v>5.98700520528141E-2</v>
      </c>
    </row>
    <row r="6" spans="1:32" x14ac:dyDescent="0.45">
      <c r="A6" s="9" t="s">
        <v>9</v>
      </c>
      <c r="B6" s="22">
        <v>0</v>
      </c>
      <c r="C6" s="22">
        <v>3</v>
      </c>
      <c r="D6" s="22">
        <v>4</v>
      </c>
      <c r="E6" s="23">
        <v>2</v>
      </c>
      <c r="G6" t="s">
        <v>27</v>
      </c>
      <c r="H6" s="1">
        <f t="shared" si="7"/>
        <v>0</v>
      </c>
      <c r="I6" s="1">
        <f t="shared" si="3"/>
        <v>3</v>
      </c>
      <c r="J6" s="1">
        <f t="shared" si="3"/>
        <v>4</v>
      </c>
      <c r="K6" s="1">
        <f t="shared" si="3"/>
        <v>2</v>
      </c>
      <c r="L6" s="15"/>
      <c r="M6" s="5">
        <f t="shared" si="4"/>
        <v>0</v>
      </c>
      <c r="N6" s="5">
        <f t="shared" si="1"/>
        <v>3.8827907686586314</v>
      </c>
      <c r="O6" s="5">
        <f t="shared" si="1"/>
        <v>5.1770543582115085</v>
      </c>
      <c r="P6" s="5">
        <f t="shared" si="1"/>
        <v>2.5885271791057543</v>
      </c>
      <c r="Q6" s="15"/>
      <c r="R6" s="5">
        <f t="shared" si="5"/>
        <v>0</v>
      </c>
      <c r="S6" s="5">
        <f t="shared" si="2"/>
        <v>5.1770543582115085</v>
      </c>
      <c r="T6" s="1">
        <f t="shared" si="6"/>
        <v>3.2356589738821926</v>
      </c>
      <c r="V6" s="24">
        <v>6</v>
      </c>
      <c r="W6" s="59">
        <v>2.51821962645514</v>
      </c>
      <c r="X6" s="60">
        <v>7.1322797854696501E-2</v>
      </c>
      <c r="Z6" s="24">
        <v>44</v>
      </c>
      <c r="AA6" s="59">
        <v>2.0945095267692899</v>
      </c>
      <c r="AB6" s="60">
        <v>9.91634196305511E-2</v>
      </c>
      <c r="AD6" s="24">
        <v>81</v>
      </c>
      <c r="AE6" s="59">
        <v>1.3414078997869101</v>
      </c>
      <c r="AF6" s="60">
        <v>5.7720764224456801E-2</v>
      </c>
    </row>
    <row r="7" spans="1:32" x14ac:dyDescent="0.45">
      <c r="A7" s="9" t="s">
        <v>10</v>
      </c>
      <c r="B7" s="22">
        <v>1</v>
      </c>
      <c r="C7" s="22">
        <v>1</v>
      </c>
      <c r="D7" s="22">
        <v>1</v>
      </c>
      <c r="E7" s="23">
        <v>5</v>
      </c>
      <c r="G7" t="s">
        <v>28</v>
      </c>
      <c r="H7" s="1">
        <f t="shared" si="7"/>
        <v>1</v>
      </c>
      <c r="I7" s="1">
        <f t="shared" si="3"/>
        <v>1</v>
      </c>
      <c r="J7" s="1">
        <f t="shared" si="3"/>
        <v>1</v>
      </c>
      <c r="K7" s="1">
        <f t="shared" si="3"/>
        <v>5</v>
      </c>
      <c r="L7" s="16"/>
      <c r="M7" s="5">
        <f t="shared" si="4"/>
        <v>1.2942635895528771</v>
      </c>
      <c r="N7" s="5">
        <f t="shared" si="1"/>
        <v>1.2942635895528771</v>
      </c>
      <c r="O7" s="5">
        <f t="shared" si="1"/>
        <v>1.2942635895528771</v>
      </c>
      <c r="P7" s="5">
        <f t="shared" si="1"/>
        <v>6.4713179477643852</v>
      </c>
      <c r="Q7" s="16"/>
      <c r="R7" s="5">
        <f t="shared" si="5"/>
        <v>1.2942635895528771</v>
      </c>
      <c r="S7" s="5">
        <f t="shared" si="2"/>
        <v>1.2942635895528771</v>
      </c>
      <c r="T7" s="1">
        <f t="shared" si="6"/>
        <v>3.8827907686586309</v>
      </c>
      <c r="V7" s="24">
        <v>7</v>
      </c>
      <c r="W7" s="59">
        <v>2.4959042507637101</v>
      </c>
      <c r="X7" s="60">
        <v>6.8405012989572495E-2</v>
      </c>
      <c r="Z7" s="24">
        <v>45</v>
      </c>
      <c r="AA7" s="59">
        <v>1.9860730728965601</v>
      </c>
      <c r="AB7" s="60">
        <v>9.2896293297083404E-2</v>
      </c>
      <c r="AD7" s="24">
        <v>82</v>
      </c>
      <c r="AE7" s="59">
        <v>1.32357516781145</v>
      </c>
      <c r="AF7" s="60">
        <v>5.3494554661810002E-2</v>
      </c>
    </row>
    <row r="8" spans="1:32" x14ac:dyDescent="0.45">
      <c r="A8" s="9" t="s">
        <v>11</v>
      </c>
      <c r="B8" s="22">
        <v>0</v>
      </c>
      <c r="C8" s="22">
        <v>1</v>
      </c>
      <c r="D8" s="22">
        <v>4</v>
      </c>
      <c r="E8" s="23">
        <v>2</v>
      </c>
      <c r="G8" t="s">
        <v>29</v>
      </c>
      <c r="H8" s="1">
        <f t="shared" si="7"/>
        <v>0</v>
      </c>
      <c r="I8" s="1">
        <f t="shared" si="3"/>
        <v>1</v>
      </c>
      <c r="J8" s="1">
        <f t="shared" si="3"/>
        <v>4</v>
      </c>
      <c r="K8" s="1">
        <f t="shared" si="3"/>
        <v>2</v>
      </c>
      <c r="L8" s="16"/>
      <c r="M8" s="5">
        <f t="shared" si="4"/>
        <v>0</v>
      </c>
      <c r="N8" s="5">
        <f t="shared" si="1"/>
        <v>1.2942635895528771</v>
      </c>
      <c r="O8" s="5">
        <f t="shared" si="1"/>
        <v>5.1770543582115085</v>
      </c>
      <c r="P8" s="5">
        <f t="shared" si="1"/>
        <v>2.5885271791057543</v>
      </c>
      <c r="Q8" s="16"/>
      <c r="R8" s="5">
        <f t="shared" si="5"/>
        <v>0</v>
      </c>
      <c r="S8" s="5">
        <f t="shared" si="2"/>
        <v>5.1770543582115085</v>
      </c>
      <c r="T8" s="1">
        <f t="shared" si="6"/>
        <v>1.9413953843293157</v>
      </c>
      <c r="V8" s="24">
        <v>8</v>
      </c>
      <c r="W8" s="59">
        <v>2.5191977441207198</v>
      </c>
      <c r="X8" s="60">
        <v>7.2043556472085796E-2</v>
      </c>
      <c r="Z8" s="24">
        <v>46</v>
      </c>
      <c r="AA8" s="59">
        <v>1.9919547988138</v>
      </c>
      <c r="AB8" s="60">
        <v>9.74674495267846E-2</v>
      </c>
      <c r="AD8" s="24">
        <v>83</v>
      </c>
      <c r="AE8" s="59">
        <v>1.3770295197096201</v>
      </c>
      <c r="AF8" s="60">
        <v>5.5114883373491297E-2</v>
      </c>
    </row>
    <row r="9" spans="1:32" x14ac:dyDescent="0.45">
      <c r="A9" s="9" t="s">
        <v>12</v>
      </c>
      <c r="B9" s="22">
        <v>0</v>
      </c>
      <c r="C9" s="22">
        <v>2</v>
      </c>
      <c r="D9" s="22">
        <v>2</v>
      </c>
      <c r="E9" s="23">
        <v>0</v>
      </c>
      <c r="G9" t="s">
        <v>30</v>
      </c>
      <c r="H9" s="1">
        <f t="shared" si="7"/>
        <v>0</v>
      </c>
      <c r="I9" s="1">
        <f t="shared" si="3"/>
        <v>2</v>
      </c>
      <c r="J9" s="1">
        <f t="shared" si="3"/>
        <v>2</v>
      </c>
      <c r="K9" s="1">
        <f t="shared" si="3"/>
        <v>0</v>
      </c>
      <c r="L9" s="16"/>
      <c r="M9" s="5">
        <f t="shared" si="4"/>
        <v>0</v>
      </c>
      <c r="N9" s="5">
        <f t="shared" si="1"/>
        <v>2.5885271791057543</v>
      </c>
      <c r="O9" s="5">
        <f t="shared" si="1"/>
        <v>2.5885271791057543</v>
      </c>
      <c r="P9" s="5">
        <f t="shared" si="1"/>
        <v>0</v>
      </c>
      <c r="Q9" s="16"/>
      <c r="R9" s="5">
        <f t="shared" si="5"/>
        <v>0</v>
      </c>
      <c r="S9" s="5">
        <f t="shared" si="2"/>
        <v>2.5885271791057543</v>
      </c>
      <c r="T9" s="1">
        <f t="shared" si="6"/>
        <v>1.2942635895528771</v>
      </c>
      <c r="V9" s="24">
        <v>9</v>
      </c>
      <c r="W9" s="59">
        <v>2.5180896991647899</v>
      </c>
      <c r="X9" s="60">
        <v>7.2361381831996294E-2</v>
      </c>
      <c r="Z9" s="24">
        <v>47</v>
      </c>
      <c r="AA9" s="59">
        <v>1.98454404626962</v>
      </c>
      <c r="AB9" s="60">
        <v>9.2097452091540299E-2</v>
      </c>
      <c r="AD9" s="24">
        <v>84</v>
      </c>
      <c r="AE9" s="59">
        <v>0.76076621377303</v>
      </c>
      <c r="AF9" s="60">
        <v>5.31316552037297E-2</v>
      </c>
    </row>
    <row r="10" spans="1:32" x14ac:dyDescent="0.45">
      <c r="A10" s="9" t="s">
        <v>13</v>
      </c>
      <c r="B10" s="22">
        <v>0</v>
      </c>
      <c r="C10" s="22">
        <v>0</v>
      </c>
      <c r="D10" s="22">
        <v>0</v>
      </c>
      <c r="E10" s="23">
        <v>0</v>
      </c>
      <c r="G10" t="s">
        <v>31</v>
      </c>
      <c r="H10" s="1">
        <f t="shared" si="7"/>
        <v>0</v>
      </c>
      <c r="I10" s="1">
        <f t="shared" si="3"/>
        <v>0</v>
      </c>
      <c r="J10" s="1">
        <f t="shared" si="3"/>
        <v>0</v>
      </c>
      <c r="K10" s="1">
        <f t="shared" si="3"/>
        <v>0</v>
      </c>
      <c r="L10" s="16"/>
      <c r="M10" s="5">
        <f t="shared" si="4"/>
        <v>0</v>
      </c>
      <c r="N10" s="5">
        <f t="shared" si="1"/>
        <v>0</v>
      </c>
      <c r="O10" s="5">
        <f t="shared" si="1"/>
        <v>0</v>
      </c>
      <c r="P10" s="5">
        <f t="shared" si="1"/>
        <v>0</v>
      </c>
      <c r="Q10" s="16"/>
      <c r="R10" s="5">
        <f t="shared" si="5"/>
        <v>0</v>
      </c>
      <c r="S10" s="5">
        <f t="shared" si="2"/>
        <v>0</v>
      </c>
      <c r="T10" s="1">
        <f t="shared" si="6"/>
        <v>0</v>
      </c>
      <c r="V10" s="24">
        <v>10</v>
      </c>
      <c r="W10" s="59">
        <v>2.38302959801451</v>
      </c>
      <c r="X10" s="60">
        <v>6.7803991773706301E-2</v>
      </c>
      <c r="Z10" s="24">
        <v>48</v>
      </c>
      <c r="AA10" s="59">
        <v>2.07622353241306</v>
      </c>
      <c r="AB10" s="60">
        <v>9.3381441569180199E-2</v>
      </c>
      <c r="AD10" s="24">
        <v>85</v>
      </c>
      <c r="AE10" s="59">
        <v>1.1984855614622101</v>
      </c>
      <c r="AF10" s="60">
        <v>5.5736043669509003E-2</v>
      </c>
    </row>
    <row r="11" spans="1:32" x14ac:dyDescent="0.45">
      <c r="A11" s="9" t="s">
        <v>14</v>
      </c>
      <c r="B11" s="22">
        <v>0</v>
      </c>
      <c r="C11" s="22">
        <v>0</v>
      </c>
      <c r="D11" s="22">
        <v>0</v>
      </c>
      <c r="E11" s="23">
        <v>0</v>
      </c>
      <c r="G11" t="s">
        <v>32</v>
      </c>
      <c r="H11" s="1">
        <f t="shared" si="7"/>
        <v>0</v>
      </c>
      <c r="I11" s="1">
        <f t="shared" si="3"/>
        <v>0</v>
      </c>
      <c r="J11" s="1">
        <f t="shared" si="3"/>
        <v>0</v>
      </c>
      <c r="K11" s="1">
        <f t="shared" si="3"/>
        <v>0</v>
      </c>
      <c r="L11" s="16"/>
      <c r="M11" s="5">
        <f t="shared" si="4"/>
        <v>0</v>
      </c>
      <c r="N11" s="5">
        <f t="shared" si="1"/>
        <v>0</v>
      </c>
      <c r="O11" s="5">
        <f t="shared" si="1"/>
        <v>0</v>
      </c>
      <c r="P11" s="5">
        <f t="shared" si="1"/>
        <v>0</v>
      </c>
      <c r="Q11" s="16"/>
      <c r="R11" s="5">
        <f t="shared" si="5"/>
        <v>0</v>
      </c>
      <c r="S11" s="5">
        <f t="shared" si="2"/>
        <v>0</v>
      </c>
      <c r="T11" s="1">
        <f t="shared" si="6"/>
        <v>0</v>
      </c>
      <c r="V11" s="24">
        <v>11</v>
      </c>
      <c r="W11" s="59">
        <v>2.41403048397249</v>
      </c>
      <c r="X11" s="60">
        <v>6.5948992179229504E-2</v>
      </c>
      <c r="Z11" s="24">
        <v>49</v>
      </c>
      <c r="AA11" s="59">
        <v>1.92676752139185</v>
      </c>
      <c r="AB11" s="60">
        <v>8.9650688161755906E-2</v>
      </c>
      <c r="AD11" s="24">
        <v>86</v>
      </c>
      <c r="AE11" s="59">
        <v>1.2264165752418701</v>
      </c>
      <c r="AF11" s="60">
        <v>6.2879800988386803E-2</v>
      </c>
    </row>
    <row r="12" spans="1:32" x14ac:dyDescent="0.45">
      <c r="A12" s="9" t="s">
        <v>15</v>
      </c>
      <c r="B12" s="22">
        <v>0</v>
      </c>
      <c r="C12" s="22">
        <v>0</v>
      </c>
      <c r="D12" s="22">
        <v>1</v>
      </c>
      <c r="E12" s="23">
        <v>0</v>
      </c>
      <c r="G12" t="s">
        <v>33</v>
      </c>
      <c r="H12" s="1">
        <f t="shared" si="7"/>
        <v>0</v>
      </c>
      <c r="I12" s="1">
        <f t="shared" si="3"/>
        <v>0</v>
      </c>
      <c r="J12" s="1">
        <f t="shared" si="3"/>
        <v>1</v>
      </c>
      <c r="K12" s="1">
        <f t="shared" si="3"/>
        <v>0</v>
      </c>
      <c r="L12" s="16"/>
      <c r="M12" s="5">
        <f t="shared" si="4"/>
        <v>0</v>
      </c>
      <c r="N12" s="5">
        <f t="shared" si="1"/>
        <v>0</v>
      </c>
      <c r="O12" s="5">
        <f t="shared" si="1"/>
        <v>1.2942635895528771</v>
      </c>
      <c r="P12" s="5">
        <f t="shared" si="1"/>
        <v>0</v>
      </c>
      <c r="Q12" s="16"/>
      <c r="R12" s="5">
        <f t="shared" si="5"/>
        <v>0</v>
      </c>
      <c r="S12" s="5">
        <f t="shared" si="2"/>
        <v>1.2942635895528771</v>
      </c>
      <c r="T12" s="1">
        <f t="shared" si="6"/>
        <v>0</v>
      </c>
      <c r="V12" s="24">
        <v>12</v>
      </c>
      <c r="W12" s="59">
        <v>2.3261981572918198</v>
      </c>
      <c r="X12" s="60">
        <v>6.8160945656585301E-2</v>
      </c>
      <c r="Z12" s="24">
        <v>50</v>
      </c>
      <c r="AA12" s="59">
        <v>1.99158912433161</v>
      </c>
      <c r="AB12" s="60">
        <v>8.86542340200875E-2</v>
      </c>
      <c r="AD12" s="24">
        <v>87</v>
      </c>
      <c r="AE12" s="59">
        <v>1.21313329351146</v>
      </c>
      <c r="AF12" s="60">
        <v>6.24836184296148E-2</v>
      </c>
    </row>
    <row r="13" spans="1:32" x14ac:dyDescent="0.45">
      <c r="A13" s="9" t="s">
        <v>16</v>
      </c>
      <c r="B13" s="22">
        <v>0</v>
      </c>
      <c r="C13" s="22">
        <v>0</v>
      </c>
      <c r="D13" s="22">
        <v>0</v>
      </c>
      <c r="E13" s="23">
        <v>0</v>
      </c>
      <c r="G13" t="s">
        <v>34</v>
      </c>
      <c r="H13" s="1">
        <f t="shared" si="7"/>
        <v>0</v>
      </c>
      <c r="I13" s="1">
        <f t="shared" si="3"/>
        <v>0</v>
      </c>
      <c r="J13" s="1">
        <f t="shared" si="3"/>
        <v>0</v>
      </c>
      <c r="K13" s="1">
        <f t="shared" si="3"/>
        <v>0</v>
      </c>
      <c r="L13" s="16"/>
      <c r="M13" s="5">
        <f t="shared" si="4"/>
        <v>0</v>
      </c>
      <c r="N13" s="5">
        <f t="shared" si="1"/>
        <v>0</v>
      </c>
      <c r="O13" s="5">
        <f t="shared" si="1"/>
        <v>0</v>
      </c>
      <c r="P13" s="5">
        <f t="shared" si="1"/>
        <v>0</v>
      </c>
      <c r="Q13" s="16"/>
      <c r="R13" s="5">
        <f t="shared" si="5"/>
        <v>0</v>
      </c>
      <c r="S13" s="5">
        <f t="shared" si="2"/>
        <v>0</v>
      </c>
      <c r="T13" s="1">
        <f t="shared" si="6"/>
        <v>0</v>
      </c>
      <c r="V13" s="24">
        <v>13</v>
      </c>
      <c r="W13" s="59">
        <v>2.3413642292318602</v>
      </c>
      <c r="X13" s="60">
        <v>7.2834370851263E-2</v>
      </c>
      <c r="Z13" s="24">
        <v>51</v>
      </c>
      <c r="AA13" s="59">
        <v>1.91473371613643</v>
      </c>
      <c r="AB13" s="60">
        <v>8.8777485007070098E-2</v>
      </c>
      <c r="AD13" s="24">
        <v>88</v>
      </c>
      <c r="AE13" s="59">
        <v>1.22951560211968</v>
      </c>
      <c r="AF13" s="60">
        <v>5.1663264630914002E-2</v>
      </c>
    </row>
    <row r="14" spans="1:32" ht="14.65" thickBot="1" x14ac:dyDescent="0.5">
      <c r="A14" s="12" t="s">
        <v>17</v>
      </c>
      <c r="B14" s="25">
        <v>0</v>
      </c>
      <c r="C14" s="25">
        <v>0</v>
      </c>
      <c r="D14" s="25">
        <v>0</v>
      </c>
      <c r="E14" s="26">
        <v>0</v>
      </c>
      <c r="G14" t="s">
        <v>35</v>
      </c>
      <c r="H14" s="1">
        <f t="shared" si="7"/>
        <v>0</v>
      </c>
      <c r="I14" s="1">
        <f t="shared" si="3"/>
        <v>0</v>
      </c>
      <c r="J14" s="1">
        <f t="shared" si="3"/>
        <v>0</v>
      </c>
      <c r="K14" s="1">
        <f t="shared" si="3"/>
        <v>0</v>
      </c>
      <c r="L14" s="16"/>
      <c r="M14" s="5">
        <f>H14/$G$2/$G$40</f>
        <v>0</v>
      </c>
      <c r="N14" s="5">
        <f t="shared" si="1"/>
        <v>0</v>
      </c>
      <c r="O14" s="5">
        <f t="shared" si="1"/>
        <v>0</v>
      </c>
      <c r="P14" s="5">
        <f t="shared" si="1"/>
        <v>0</v>
      </c>
      <c r="Q14" s="16"/>
      <c r="R14" s="5">
        <f t="shared" si="5"/>
        <v>0</v>
      </c>
      <c r="S14" s="5">
        <f t="shared" si="2"/>
        <v>0</v>
      </c>
      <c r="T14" s="1">
        <f t="shared" si="6"/>
        <v>0</v>
      </c>
      <c r="V14" s="24">
        <v>14</v>
      </c>
      <c r="W14" s="59">
        <v>2.3309413140096802</v>
      </c>
      <c r="X14" s="60">
        <v>7.17107453281942E-2</v>
      </c>
      <c r="Z14" s="24">
        <v>52</v>
      </c>
      <c r="AA14" s="59">
        <v>1.8409245216564201</v>
      </c>
      <c r="AB14" s="60">
        <v>8.0434196037762098E-2</v>
      </c>
      <c r="AD14" s="24">
        <v>89</v>
      </c>
      <c r="AE14" s="59">
        <v>1.1059613756679001</v>
      </c>
      <c r="AF14" s="60">
        <v>5.5233757370419898E-2</v>
      </c>
    </row>
    <row r="15" spans="1:32" ht="14.65" thickBot="1" x14ac:dyDescent="0.5">
      <c r="B15" s="29"/>
      <c r="C15" s="29"/>
      <c r="D15" s="29"/>
      <c r="E15" s="29"/>
      <c r="L15" s="16"/>
      <c r="Q15" s="16"/>
      <c r="R15" s="5"/>
      <c r="S15" s="5"/>
      <c r="V15" s="24">
        <v>15</v>
      </c>
      <c r="W15" s="59">
        <v>2.3859741226062798</v>
      </c>
      <c r="X15" s="60">
        <v>7.7921965639293198E-2</v>
      </c>
      <c r="Z15" s="24">
        <v>53</v>
      </c>
      <c r="AA15" s="59">
        <v>1.8716885965255801</v>
      </c>
      <c r="AB15" s="60">
        <v>8.21903969907576E-2</v>
      </c>
      <c r="AD15" s="24">
        <v>90</v>
      </c>
      <c r="AE15" s="59">
        <v>1.23586777607232</v>
      </c>
      <c r="AF15" s="60">
        <v>5.9212545817412303E-2</v>
      </c>
    </row>
    <row r="16" spans="1:32" x14ac:dyDescent="0.45">
      <c r="A16" s="6" t="s">
        <v>0</v>
      </c>
      <c r="B16" s="30" t="s">
        <v>1</v>
      </c>
      <c r="C16" s="30" t="s">
        <v>2</v>
      </c>
      <c r="D16" s="30" t="s">
        <v>3</v>
      </c>
      <c r="E16" s="31" t="s">
        <v>4</v>
      </c>
      <c r="G16" s="17" t="s">
        <v>48</v>
      </c>
      <c r="L16" s="16"/>
      <c r="Q16" s="16"/>
      <c r="R16" s="5"/>
      <c r="S16" s="5"/>
      <c r="V16" s="24">
        <v>16</v>
      </c>
      <c r="W16" s="59">
        <v>2.4280353245388402</v>
      </c>
      <c r="X16" s="60">
        <v>7.4470606970977501E-2</v>
      </c>
      <c r="Z16" s="24">
        <v>54</v>
      </c>
      <c r="AA16" s="59">
        <v>1.8991242681018901</v>
      </c>
      <c r="AB16" s="60">
        <v>8.5231522437773405E-2</v>
      </c>
      <c r="AD16" s="24">
        <v>91</v>
      </c>
      <c r="AE16" s="59">
        <v>1.26966837710877</v>
      </c>
      <c r="AF16" s="60">
        <v>6.1154770312488498E-2</v>
      </c>
    </row>
    <row r="17" spans="1:32" ht="14.65" thickBot="1" x14ac:dyDescent="0.5">
      <c r="A17" s="9" t="s">
        <v>7</v>
      </c>
      <c r="B17" s="22">
        <v>7</v>
      </c>
      <c r="C17" s="22">
        <v>4</v>
      </c>
      <c r="D17" s="22">
        <v>0</v>
      </c>
      <c r="E17" s="23">
        <v>6</v>
      </c>
      <c r="G17" s="18">
        <f>E41/COUNTA(G18:G27)*G46/4</f>
        <v>2.8681788918332337E-2</v>
      </c>
      <c r="H17" s="1" t="s">
        <v>40</v>
      </c>
      <c r="I17" s="1" t="s">
        <v>41</v>
      </c>
      <c r="J17" s="1" t="s">
        <v>42</v>
      </c>
      <c r="K17" s="1" t="s">
        <v>43</v>
      </c>
      <c r="L17" s="16"/>
      <c r="M17" s="19" t="s">
        <v>49</v>
      </c>
      <c r="N17" s="19" t="s">
        <v>50</v>
      </c>
      <c r="O17" s="19" t="s">
        <v>51</v>
      </c>
      <c r="P17" s="19" t="s">
        <v>50</v>
      </c>
      <c r="Q17" s="16"/>
      <c r="R17" s="1" t="s">
        <v>49</v>
      </c>
      <c r="S17" s="1" t="s">
        <v>51</v>
      </c>
      <c r="T17" s="1" t="s">
        <v>50</v>
      </c>
      <c r="V17" s="24">
        <v>17</v>
      </c>
      <c r="W17" s="59">
        <v>2.3364338810021299</v>
      </c>
      <c r="X17" s="60">
        <v>7.2916989035167704E-2</v>
      </c>
      <c r="Z17" s="24">
        <v>55</v>
      </c>
      <c r="AA17" s="59">
        <v>1.8557399310652001</v>
      </c>
      <c r="AB17" s="60">
        <v>9.3517490063123307E-2</v>
      </c>
      <c r="AD17" s="24">
        <v>92</v>
      </c>
      <c r="AE17" s="59">
        <v>1.2872119169257601</v>
      </c>
      <c r="AF17" s="60">
        <v>5.1702605312747098E-2</v>
      </c>
    </row>
    <row r="18" spans="1:32" x14ac:dyDescent="0.45">
      <c r="A18" s="9" t="s">
        <v>8</v>
      </c>
      <c r="B18" s="22">
        <v>20</v>
      </c>
      <c r="C18" s="22">
        <v>12</v>
      </c>
      <c r="D18" s="22">
        <v>9</v>
      </c>
      <c r="E18" s="23">
        <v>17</v>
      </c>
      <c r="G18" t="s">
        <v>26</v>
      </c>
      <c r="H18" s="1">
        <f>B18+B17</f>
        <v>27</v>
      </c>
      <c r="I18" s="1">
        <f t="shared" ref="I18:K18" si="8">C18+C17</f>
        <v>16</v>
      </c>
      <c r="J18" s="1">
        <f t="shared" si="8"/>
        <v>9</v>
      </c>
      <c r="K18" s="1">
        <f t="shared" si="8"/>
        <v>23</v>
      </c>
      <c r="L18" s="16"/>
      <c r="M18" s="1">
        <f>H18/$G$17/$G$41</f>
        <v>26.896110756031078</v>
      </c>
      <c r="N18" s="1">
        <f t="shared" ref="N18:P27" si="9">I18/$G$17/$G$41</f>
        <v>15.938436003573974</v>
      </c>
      <c r="O18" s="1">
        <f t="shared" si="9"/>
        <v>8.9653702520103611</v>
      </c>
      <c r="P18" s="1">
        <f t="shared" si="9"/>
        <v>22.911501755137589</v>
      </c>
      <c r="Q18" s="16"/>
      <c r="R18" s="5">
        <f t="shared" si="5"/>
        <v>26.896110756031078</v>
      </c>
      <c r="S18" s="5">
        <f t="shared" ref="S18:S27" si="10">O18</f>
        <v>8.9653702520103611</v>
      </c>
      <c r="T18" s="1">
        <f t="shared" si="6"/>
        <v>19.424968879355781</v>
      </c>
      <c r="V18" s="24">
        <v>18</v>
      </c>
      <c r="W18" s="59">
        <v>2.4024873240428999</v>
      </c>
      <c r="X18" s="60">
        <v>7.4525235565287701E-2</v>
      </c>
      <c r="Z18" s="24">
        <v>56</v>
      </c>
      <c r="AA18" s="59">
        <v>1.84529909949038</v>
      </c>
      <c r="AB18" s="60">
        <v>8.9709213439974497E-2</v>
      </c>
      <c r="AD18" s="24">
        <v>93</v>
      </c>
      <c r="AE18" s="59">
        <v>1.2708853319239299</v>
      </c>
      <c r="AF18" s="60">
        <v>5.2613779480558599E-2</v>
      </c>
    </row>
    <row r="19" spans="1:32" x14ac:dyDescent="0.45">
      <c r="A19" s="9" t="s">
        <v>9</v>
      </c>
      <c r="B19" s="22">
        <v>23</v>
      </c>
      <c r="C19" s="22">
        <v>17</v>
      </c>
      <c r="D19" s="22">
        <v>4</v>
      </c>
      <c r="E19" s="23">
        <v>11</v>
      </c>
      <c r="G19" t="s">
        <v>27</v>
      </c>
      <c r="H19" s="1">
        <f>B19</f>
        <v>23</v>
      </c>
      <c r="I19" s="1">
        <f t="shared" ref="I19:K27" si="11">C19</f>
        <v>17</v>
      </c>
      <c r="J19" s="1">
        <f t="shared" si="11"/>
        <v>4</v>
      </c>
      <c r="K19" s="1">
        <f t="shared" si="11"/>
        <v>11</v>
      </c>
      <c r="L19" s="16"/>
      <c r="M19" s="1">
        <f t="shared" ref="M19:M27" si="12">H19/$G$17/$G$41</f>
        <v>22.911501755137589</v>
      </c>
      <c r="N19" s="1">
        <f t="shared" si="9"/>
        <v>16.934588253797347</v>
      </c>
      <c r="O19" s="1">
        <f t="shared" si="9"/>
        <v>3.9846090008934936</v>
      </c>
      <c r="P19" s="1">
        <f t="shared" si="9"/>
        <v>10.957674752457107</v>
      </c>
      <c r="Q19" s="16"/>
      <c r="R19" s="5">
        <f t="shared" si="5"/>
        <v>22.911501755137589</v>
      </c>
      <c r="S19" s="5">
        <f t="shared" si="10"/>
        <v>3.9846090008934936</v>
      </c>
      <c r="T19" s="1">
        <f t="shared" si="6"/>
        <v>13.946131503127226</v>
      </c>
      <c r="V19" s="24">
        <v>19</v>
      </c>
      <c r="W19" s="59">
        <v>2.3150703031542901</v>
      </c>
      <c r="X19" s="60">
        <v>7.7503721186938795E-2</v>
      </c>
      <c r="Z19" s="24">
        <v>57</v>
      </c>
      <c r="AA19" s="59">
        <v>1.83430877397071</v>
      </c>
      <c r="AB19" s="60">
        <v>8.4538264347098102E-2</v>
      </c>
      <c r="AD19" s="24">
        <v>94</v>
      </c>
      <c r="AE19" s="59">
        <v>1.29466700349015</v>
      </c>
      <c r="AF19" s="60">
        <v>6.0328696817656201E-2</v>
      </c>
    </row>
    <row r="20" spans="1:32" x14ac:dyDescent="0.45">
      <c r="A20" s="9" t="s">
        <v>10</v>
      </c>
      <c r="B20" s="22">
        <v>16</v>
      </c>
      <c r="C20" s="22">
        <v>4</v>
      </c>
      <c r="D20" s="22">
        <v>5</v>
      </c>
      <c r="E20" s="23">
        <v>3</v>
      </c>
      <c r="G20" t="s">
        <v>28</v>
      </c>
      <c r="H20" s="1">
        <f t="shared" ref="H20:H27" si="13">B20</f>
        <v>16</v>
      </c>
      <c r="I20" s="1">
        <f t="shared" si="11"/>
        <v>4</v>
      </c>
      <c r="J20" s="1">
        <f t="shared" si="11"/>
        <v>5</v>
      </c>
      <c r="K20" s="1">
        <f t="shared" si="11"/>
        <v>3</v>
      </c>
      <c r="L20" s="15"/>
      <c r="M20" s="1">
        <f t="shared" si="12"/>
        <v>15.938436003573974</v>
      </c>
      <c r="N20" s="1">
        <f t="shared" si="9"/>
        <v>3.9846090008934936</v>
      </c>
      <c r="O20" s="1">
        <f t="shared" si="9"/>
        <v>4.9807612511168662</v>
      </c>
      <c r="P20" s="1">
        <f t="shared" si="9"/>
        <v>2.9884567506701201</v>
      </c>
      <c r="Q20" s="16"/>
      <c r="R20" s="5">
        <f t="shared" si="5"/>
        <v>15.938436003573974</v>
      </c>
      <c r="S20" s="5">
        <f t="shared" si="10"/>
        <v>4.9807612511168662</v>
      </c>
      <c r="T20" s="1">
        <f t="shared" si="6"/>
        <v>3.4865328757818066</v>
      </c>
      <c r="V20" s="24">
        <v>20</v>
      </c>
      <c r="W20" s="59">
        <v>2.27851054177607</v>
      </c>
      <c r="X20" s="60">
        <v>7.4890470138214593E-2</v>
      </c>
      <c r="Z20" s="24">
        <v>58</v>
      </c>
      <c r="AA20" s="59">
        <v>1.85116880585246</v>
      </c>
      <c r="AB20" s="60">
        <v>8.79718869753362E-2</v>
      </c>
      <c r="AD20" s="24">
        <v>95</v>
      </c>
      <c r="AE20" s="59">
        <v>1.21972494054855</v>
      </c>
      <c r="AF20" s="60">
        <v>5.9851531667878398E-2</v>
      </c>
    </row>
    <row r="21" spans="1:32" x14ac:dyDescent="0.45">
      <c r="A21" s="9" t="s">
        <v>11</v>
      </c>
      <c r="B21" s="22">
        <v>4</v>
      </c>
      <c r="C21" s="22">
        <v>3</v>
      </c>
      <c r="D21" s="22">
        <v>7</v>
      </c>
      <c r="E21" s="23">
        <v>3</v>
      </c>
      <c r="G21" t="s">
        <v>29</v>
      </c>
      <c r="H21" s="1">
        <f t="shared" si="13"/>
        <v>4</v>
      </c>
      <c r="I21" s="1">
        <f t="shared" si="11"/>
        <v>3</v>
      </c>
      <c r="J21" s="1">
        <f t="shared" si="11"/>
        <v>7</v>
      </c>
      <c r="K21" s="1">
        <f t="shared" si="11"/>
        <v>3</v>
      </c>
      <c r="L21" s="16"/>
      <c r="M21" s="1">
        <f t="shared" si="12"/>
        <v>3.9846090008934936</v>
      </c>
      <c r="N21" s="1">
        <f t="shared" si="9"/>
        <v>2.9884567506701201</v>
      </c>
      <c r="O21" s="1">
        <f t="shared" si="9"/>
        <v>6.9730657515636141</v>
      </c>
      <c r="P21" s="1">
        <f t="shared" si="9"/>
        <v>2.9884567506701201</v>
      </c>
      <c r="Q21" s="16"/>
      <c r="R21" s="5">
        <f t="shared" si="5"/>
        <v>3.9846090008934936</v>
      </c>
      <c r="S21" s="5">
        <f t="shared" si="10"/>
        <v>6.9730657515636141</v>
      </c>
      <c r="T21" s="1">
        <f t="shared" si="6"/>
        <v>2.9884567506701201</v>
      </c>
      <c r="V21" s="24">
        <v>21</v>
      </c>
      <c r="W21" s="59">
        <v>2.2151956674218001</v>
      </c>
      <c r="X21" s="60">
        <v>6.9757517602152805E-2</v>
      </c>
      <c r="Z21" s="24">
        <v>59</v>
      </c>
      <c r="AA21" s="59">
        <v>1.91042742828445</v>
      </c>
      <c r="AB21" s="60">
        <v>9.1589661072235803E-2</v>
      </c>
      <c r="AD21" s="24">
        <v>96</v>
      </c>
      <c r="AE21" s="59">
        <v>1.1307673389878701</v>
      </c>
      <c r="AF21" s="60">
        <v>5.43949774659113E-2</v>
      </c>
    </row>
    <row r="22" spans="1:32" x14ac:dyDescent="0.45">
      <c r="A22" s="9" t="s">
        <v>12</v>
      </c>
      <c r="B22" s="22">
        <v>0</v>
      </c>
      <c r="C22" s="22">
        <v>0</v>
      </c>
      <c r="D22" s="22">
        <v>13</v>
      </c>
      <c r="E22" s="23">
        <v>2</v>
      </c>
      <c r="G22" t="s">
        <v>30</v>
      </c>
      <c r="H22" s="1">
        <f t="shared" si="13"/>
        <v>0</v>
      </c>
      <c r="I22" s="1">
        <f t="shared" si="11"/>
        <v>0</v>
      </c>
      <c r="J22" s="1">
        <f t="shared" si="11"/>
        <v>13</v>
      </c>
      <c r="K22" s="1">
        <f t="shared" si="11"/>
        <v>2</v>
      </c>
      <c r="L22" s="16"/>
      <c r="M22" s="1">
        <f t="shared" si="12"/>
        <v>0</v>
      </c>
      <c r="N22" s="1">
        <f t="shared" si="9"/>
        <v>0</v>
      </c>
      <c r="O22" s="1">
        <f t="shared" si="9"/>
        <v>12.949979252903853</v>
      </c>
      <c r="P22" s="1">
        <f t="shared" si="9"/>
        <v>1.9923045004467468</v>
      </c>
      <c r="Q22" s="16"/>
      <c r="R22" s="5">
        <f t="shared" si="5"/>
        <v>0</v>
      </c>
      <c r="S22" s="5">
        <f t="shared" si="10"/>
        <v>12.949979252903853</v>
      </c>
      <c r="T22" s="1">
        <f t="shared" si="6"/>
        <v>0.99615225022337339</v>
      </c>
      <c r="V22" s="24">
        <v>23</v>
      </c>
      <c r="W22" s="59">
        <v>2.3285103009220598</v>
      </c>
      <c r="X22" s="60">
        <v>7.0650515852381898E-2</v>
      </c>
      <c r="Z22" s="24">
        <v>60</v>
      </c>
      <c r="AA22" s="59">
        <v>1.75961975360106</v>
      </c>
      <c r="AB22" s="60">
        <v>9.1104208866559705E-2</v>
      </c>
      <c r="AD22" s="24">
        <v>97</v>
      </c>
      <c r="AE22" s="59">
        <v>1.1412182129056201</v>
      </c>
      <c r="AF22" s="60">
        <v>5.6860214128357303E-2</v>
      </c>
    </row>
    <row r="23" spans="1:32" x14ac:dyDescent="0.45">
      <c r="A23" s="9" t="s">
        <v>13</v>
      </c>
      <c r="B23" s="22">
        <v>3</v>
      </c>
      <c r="C23" s="22">
        <v>1</v>
      </c>
      <c r="D23" s="22">
        <v>9</v>
      </c>
      <c r="E23" s="23">
        <v>2</v>
      </c>
      <c r="G23" t="s">
        <v>31</v>
      </c>
      <c r="H23" s="1">
        <f t="shared" si="13"/>
        <v>3</v>
      </c>
      <c r="I23" s="1">
        <f t="shared" si="11"/>
        <v>1</v>
      </c>
      <c r="J23" s="1">
        <f t="shared" si="11"/>
        <v>9</v>
      </c>
      <c r="K23" s="1">
        <f t="shared" si="11"/>
        <v>2</v>
      </c>
      <c r="L23" s="16"/>
      <c r="M23" s="1">
        <f t="shared" si="12"/>
        <v>2.9884567506701201</v>
      </c>
      <c r="N23" s="1">
        <f t="shared" si="9"/>
        <v>0.99615225022337339</v>
      </c>
      <c r="O23" s="1">
        <f t="shared" si="9"/>
        <v>8.9653702520103611</v>
      </c>
      <c r="P23" s="1">
        <f t="shared" si="9"/>
        <v>1.9923045004467468</v>
      </c>
      <c r="Q23" s="16"/>
      <c r="R23" s="5">
        <f t="shared" si="5"/>
        <v>2.9884567506701201</v>
      </c>
      <c r="S23" s="5">
        <f t="shared" si="10"/>
        <v>8.9653702520103611</v>
      </c>
      <c r="T23" s="1">
        <f t="shared" si="6"/>
        <v>1.49422837533506</v>
      </c>
      <c r="V23" s="24">
        <v>24</v>
      </c>
      <c r="W23" s="59">
        <v>2.42736381366967</v>
      </c>
      <c r="X23" s="60">
        <v>7.0999297554649302E-2</v>
      </c>
      <c r="Z23" s="24">
        <v>61</v>
      </c>
      <c r="AA23" s="59">
        <v>1.9033716258668301</v>
      </c>
      <c r="AB23" s="60">
        <v>8.9345597727124901E-2</v>
      </c>
      <c r="AD23" s="24">
        <v>98</v>
      </c>
      <c r="AE23" s="59">
        <v>1.1679938712017901</v>
      </c>
      <c r="AF23" s="60">
        <v>4.84593920044009E-2</v>
      </c>
    </row>
    <row r="24" spans="1:32" x14ac:dyDescent="0.45">
      <c r="A24" s="9" t="s">
        <v>14</v>
      </c>
      <c r="B24" s="22">
        <v>0</v>
      </c>
      <c r="C24" s="22">
        <v>0</v>
      </c>
      <c r="D24" s="22">
        <v>2</v>
      </c>
      <c r="E24" s="23">
        <v>1</v>
      </c>
      <c r="G24" t="s">
        <v>32</v>
      </c>
      <c r="H24" s="1">
        <f t="shared" si="13"/>
        <v>0</v>
      </c>
      <c r="I24" s="1">
        <f t="shared" si="11"/>
        <v>0</v>
      </c>
      <c r="J24" s="1">
        <f t="shared" si="11"/>
        <v>2</v>
      </c>
      <c r="K24" s="1">
        <f t="shared" si="11"/>
        <v>1</v>
      </c>
      <c r="L24" s="16"/>
      <c r="M24" s="1">
        <f t="shared" si="12"/>
        <v>0</v>
      </c>
      <c r="N24" s="1">
        <f t="shared" si="9"/>
        <v>0</v>
      </c>
      <c r="O24" s="1">
        <f t="shared" si="9"/>
        <v>1.9923045004467468</v>
      </c>
      <c r="P24" s="1">
        <f t="shared" si="9"/>
        <v>0.99615225022337339</v>
      </c>
      <c r="Q24" s="16"/>
      <c r="R24" s="5">
        <f t="shared" si="5"/>
        <v>0</v>
      </c>
      <c r="S24" s="5">
        <f t="shared" si="10"/>
        <v>1.9923045004467468</v>
      </c>
      <c r="T24" s="1">
        <f t="shared" si="6"/>
        <v>0.4980761251116867</v>
      </c>
      <c r="V24" s="24">
        <v>25</v>
      </c>
      <c r="W24" s="59">
        <v>2.4525110118098699</v>
      </c>
      <c r="X24" s="60">
        <v>7.1700368286529495E-2</v>
      </c>
      <c r="Z24" s="24">
        <v>62</v>
      </c>
      <c r="AA24" s="59">
        <v>1.9975580101943899</v>
      </c>
      <c r="AB24" s="60">
        <v>9.2483719429766104E-2</v>
      </c>
      <c r="AD24" s="24">
        <v>99</v>
      </c>
      <c r="AE24" s="59">
        <v>1.2074286017979099</v>
      </c>
      <c r="AF24" s="60">
        <v>6.1937055022852898E-2</v>
      </c>
    </row>
    <row r="25" spans="1:32" x14ac:dyDescent="0.45">
      <c r="A25" s="9" t="s">
        <v>15</v>
      </c>
      <c r="B25" s="22">
        <v>0</v>
      </c>
      <c r="C25" s="22">
        <v>0</v>
      </c>
      <c r="D25" s="22">
        <v>0</v>
      </c>
      <c r="E25" s="23">
        <v>0</v>
      </c>
      <c r="G25" t="s">
        <v>33</v>
      </c>
      <c r="H25" s="1">
        <f t="shared" si="13"/>
        <v>0</v>
      </c>
      <c r="I25" s="1">
        <f t="shared" si="11"/>
        <v>0</v>
      </c>
      <c r="J25" s="1">
        <f t="shared" si="11"/>
        <v>0</v>
      </c>
      <c r="K25" s="1">
        <f t="shared" si="11"/>
        <v>0</v>
      </c>
      <c r="L25" s="16"/>
      <c r="M25" s="1">
        <f t="shared" si="12"/>
        <v>0</v>
      </c>
      <c r="N25" s="1">
        <f t="shared" si="9"/>
        <v>0</v>
      </c>
      <c r="O25" s="1">
        <f t="shared" si="9"/>
        <v>0</v>
      </c>
      <c r="P25" s="1">
        <f t="shared" si="9"/>
        <v>0</v>
      </c>
      <c r="Q25" s="16"/>
      <c r="R25" s="5">
        <f t="shared" si="5"/>
        <v>0</v>
      </c>
      <c r="S25" s="5">
        <f t="shared" si="10"/>
        <v>0</v>
      </c>
      <c r="T25" s="1">
        <f t="shared" si="6"/>
        <v>0</v>
      </c>
      <c r="V25" s="24">
        <v>26</v>
      </c>
      <c r="W25" s="59">
        <v>2.4614605289462999</v>
      </c>
      <c r="X25" s="60">
        <v>7.1271875600103798E-2</v>
      </c>
      <c r="Z25" s="24">
        <v>63</v>
      </c>
      <c r="AA25" s="59">
        <v>2.0531826883623299</v>
      </c>
      <c r="AB25" s="60">
        <v>8.9026726353055904E-2</v>
      </c>
      <c r="AD25" s="24">
        <v>100</v>
      </c>
      <c r="AE25" s="59">
        <v>1.24369329655143</v>
      </c>
      <c r="AF25" s="60">
        <v>5.5475113272464703E-2</v>
      </c>
    </row>
    <row r="26" spans="1:32" x14ac:dyDescent="0.45">
      <c r="A26" s="9" t="s">
        <v>16</v>
      </c>
      <c r="B26" s="22">
        <v>0</v>
      </c>
      <c r="C26" s="22">
        <v>0</v>
      </c>
      <c r="D26" s="22">
        <v>0</v>
      </c>
      <c r="E26" s="23">
        <v>0</v>
      </c>
      <c r="G26" t="s">
        <v>34</v>
      </c>
      <c r="H26" s="1">
        <f t="shared" si="13"/>
        <v>0</v>
      </c>
      <c r="I26" s="1">
        <f t="shared" si="11"/>
        <v>0</v>
      </c>
      <c r="J26" s="1">
        <f t="shared" si="11"/>
        <v>0</v>
      </c>
      <c r="K26" s="1">
        <f t="shared" si="11"/>
        <v>0</v>
      </c>
      <c r="L26" s="16"/>
      <c r="M26" s="1">
        <f t="shared" si="12"/>
        <v>0</v>
      </c>
      <c r="N26" s="1">
        <f t="shared" si="9"/>
        <v>0</v>
      </c>
      <c r="O26" s="1">
        <f t="shared" si="9"/>
        <v>0</v>
      </c>
      <c r="P26" s="1">
        <f t="shared" si="9"/>
        <v>0</v>
      </c>
      <c r="Q26" s="16"/>
      <c r="R26" s="5">
        <f t="shared" si="5"/>
        <v>0</v>
      </c>
      <c r="S26" s="5">
        <f t="shared" si="10"/>
        <v>0</v>
      </c>
      <c r="T26" s="1">
        <f t="shared" si="6"/>
        <v>0</v>
      </c>
      <c r="V26" s="24">
        <v>27</v>
      </c>
      <c r="W26" s="59">
        <v>2.4962584379369699</v>
      </c>
      <c r="X26" s="60">
        <v>7.5069240881573296E-2</v>
      </c>
      <c r="Z26" s="24">
        <v>64</v>
      </c>
      <c r="AA26" s="59">
        <v>2.04206144820493</v>
      </c>
      <c r="AB26" s="60">
        <v>8.9232349714752801E-2</v>
      </c>
      <c r="AD26" s="24">
        <v>101</v>
      </c>
      <c r="AE26" s="59">
        <v>1.3059632127707701</v>
      </c>
      <c r="AF26" s="60">
        <v>5.8204936551609E-2</v>
      </c>
    </row>
    <row r="27" spans="1:32" ht="14.65" thickBot="1" x14ac:dyDescent="0.5">
      <c r="A27" s="12" t="s">
        <v>17</v>
      </c>
      <c r="B27" s="25">
        <v>0</v>
      </c>
      <c r="C27" s="25">
        <v>0</v>
      </c>
      <c r="D27" s="25">
        <v>0</v>
      </c>
      <c r="E27" s="26">
        <v>0</v>
      </c>
      <c r="G27" t="s">
        <v>35</v>
      </c>
      <c r="H27" s="1">
        <f t="shared" si="13"/>
        <v>0</v>
      </c>
      <c r="I27" s="1">
        <f t="shared" si="11"/>
        <v>0</v>
      </c>
      <c r="J27" s="1">
        <f t="shared" si="11"/>
        <v>0</v>
      </c>
      <c r="K27" s="1">
        <f t="shared" si="11"/>
        <v>0</v>
      </c>
      <c r="L27" s="16"/>
      <c r="M27" s="1">
        <f t="shared" si="12"/>
        <v>0</v>
      </c>
      <c r="N27" s="1">
        <f t="shared" si="9"/>
        <v>0</v>
      </c>
      <c r="O27" s="1">
        <f t="shared" si="9"/>
        <v>0</v>
      </c>
      <c r="P27" s="1">
        <f t="shared" si="9"/>
        <v>0</v>
      </c>
      <c r="Q27" s="16"/>
      <c r="R27" s="5">
        <f t="shared" si="5"/>
        <v>0</v>
      </c>
      <c r="S27" s="5">
        <f t="shared" si="10"/>
        <v>0</v>
      </c>
      <c r="T27" s="1">
        <f t="shared" si="6"/>
        <v>0</v>
      </c>
      <c r="V27" s="24">
        <v>28</v>
      </c>
      <c r="W27" s="59">
        <v>2.5758701024738402</v>
      </c>
      <c r="X27" s="60">
        <v>7.4026141241078203E-2</v>
      </c>
      <c r="Z27" s="24">
        <v>65</v>
      </c>
      <c r="AA27" s="59">
        <v>2.06002407759902</v>
      </c>
      <c r="AB27" s="60">
        <v>8.3762102029284899E-2</v>
      </c>
      <c r="AD27" s="24">
        <v>102</v>
      </c>
      <c r="AE27" s="59">
        <v>1.3759571952840901</v>
      </c>
      <c r="AF27" s="60">
        <v>6.3302459582497403E-2</v>
      </c>
    </row>
    <row r="28" spans="1:32" ht="14.65" thickBot="1" x14ac:dyDescent="0.5">
      <c r="B28" s="29"/>
      <c r="C28" s="29"/>
      <c r="D28" s="29"/>
      <c r="E28" s="29"/>
      <c r="L28" s="16"/>
      <c r="Q28" s="16"/>
      <c r="R28" s="5"/>
      <c r="S28" s="5"/>
      <c r="V28" s="24">
        <v>29</v>
      </c>
      <c r="W28" s="59">
        <v>2.5879859800622498</v>
      </c>
      <c r="X28" s="60">
        <v>7.3632998921013507E-2</v>
      </c>
      <c r="Z28" s="24">
        <v>66</v>
      </c>
      <c r="AA28" s="59">
        <v>2.0743065635201199</v>
      </c>
      <c r="AB28" s="60">
        <v>8.8302521704298406E-2</v>
      </c>
      <c r="AD28" s="24">
        <v>103</v>
      </c>
      <c r="AE28" s="59">
        <v>1.1605279304165199</v>
      </c>
      <c r="AF28" s="60">
        <v>5.67813825031026E-2</v>
      </c>
    </row>
    <row r="29" spans="1:32" x14ac:dyDescent="0.45">
      <c r="A29" s="6" t="s">
        <v>0</v>
      </c>
      <c r="B29" s="30" t="s">
        <v>1</v>
      </c>
      <c r="C29" s="30" t="s">
        <v>2</v>
      </c>
      <c r="D29" s="30" t="s">
        <v>3</v>
      </c>
      <c r="E29" s="31" t="s">
        <v>4</v>
      </c>
      <c r="G29" s="17" t="s">
        <v>48</v>
      </c>
      <c r="L29" s="16"/>
      <c r="Q29" s="16"/>
      <c r="R29" s="5"/>
      <c r="S29" s="5"/>
      <c r="V29" s="24">
        <v>30</v>
      </c>
      <c r="W29" s="59">
        <v>2.6007217307760802</v>
      </c>
      <c r="X29" s="60">
        <v>7.52646646003894E-2</v>
      </c>
      <c r="Z29" s="24">
        <v>67</v>
      </c>
      <c r="AA29" s="59">
        <v>2.0892259512596998</v>
      </c>
      <c r="AB29" s="60">
        <v>9.2817830278554503E-2</v>
      </c>
      <c r="AD29" s="24">
        <v>104</v>
      </c>
      <c r="AE29" s="59">
        <v>1.22953553010046</v>
      </c>
      <c r="AF29" s="60">
        <v>5.2159054482433201E-2</v>
      </c>
    </row>
    <row r="30" spans="1:32" ht="14.65" thickBot="1" x14ac:dyDescent="0.5">
      <c r="A30" s="9" t="s">
        <v>11</v>
      </c>
      <c r="B30" s="22">
        <v>7</v>
      </c>
      <c r="C30" s="22">
        <v>1</v>
      </c>
      <c r="D30" s="22">
        <v>0</v>
      </c>
      <c r="E30" s="23">
        <v>4</v>
      </c>
      <c r="G30" s="18">
        <f>E42/COUNTA(G31:G36)*G47/4</f>
        <v>1.7703342068171209E-2</v>
      </c>
      <c r="H30" s="1" t="s">
        <v>40</v>
      </c>
      <c r="I30" s="1" t="s">
        <v>41</v>
      </c>
      <c r="J30" s="1" t="s">
        <v>42</v>
      </c>
      <c r="K30" s="1" t="s">
        <v>43</v>
      </c>
      <c r="L30" s="16"/>
      <c r="M30" s="19" t="s">
        <v>49</v>
      </c>
      <c r="N30" s="19" t="s">
        <v>50</v>
      </c>
      <c r="O30" s="19" t="s">
        <v>51</v>
      </c>
      <c r="P30" s="19" t="s">
        <v>50</v>
      </c>
      <c r="Q30" s="16"/>
      <c r="R30" s="1" t="s">
        <v>49</v>
      </c>
      <c r="S30" s="1" t="s">
        <v>51</v>
      </c>
      <c r="T30" s="1" t="s">
        <v>50</v>
      </c>
      <c r="V30" s="24">
        <v>31</v>
      </c>
      <c r="W30" s="59">
        <v>2.55613792355574</v>
      </c>
      <c r="X30" s="60">
        <v>7.2101976240480703E-2</v>
      </c>
      <c r="Z30" s="24">
        <v>68</v>
      </c>
      <c r="AA30" s="59">
        <v>2.1115525650097999</v>
      </c>
      <c r="AB30" s="60">
        <v>9.2630150642224601E-2</v>
      </c>
      <c r="AD30" s="24">
        <v>105</v>
      </c>
      <c r="AE30" s="59">
        <v>1.3299871769229401</v>
      </c>
      <c r="AF30" s="60">
        <v>5.5403097761977903E-2</v>
      </c>
    </row>
    <row r="31" spans="1:32" x14ac:dyDescent="0.45">
      <c r="A31" s="9" t="s">
        <v>12</v>
      </c>
      <c r="B31" s="22">
        <v>25</v>
      </c>
      <c r="C31" s="22">
        <v>8</v>
      </c>
      <c r="D31" s="22">
        <v>2</v>
      </c>
      <c r="E31" s="23">
        <v>9</v>
      </c>
      <c r="G31" t="s">
        <v>30</v>
      </c>
      <c r="H31" s="1">
        <f>B31+B30</f>
        <v>32</v>
      </c>
      <c r="I31" s="1">
        <f t="shared" ref="I31:K31" si="14">C31+C30</f>
        <v>9</v>
      </c>
      <c r="J31" s="1">
        <f t="shared" si="14"/>
        <v>2</v>
      </c>
      <c r="K31" s="1">
        <f t="shared" si="14"/>
        <v>13</v>
      </c>
      <c r="L31" s="16"/>
      <c r="M31" s="1">
        <f>H31/$G$30/$G$42</f>
        <v>50.210230670909297</v>
      </c>
      <c r="N31" s="1">
        <f t="shared" ref="N31:P36" si="15">I31/$G$30/$G$42</f>
        <v>14.12162737619324</v>
      </c>
      <c r="O31" s="1">
        <f t="shared" si="15"/>
        <v>3.1381394169318311</v>
      </c>
      <c r="P31" s="1">
        <f t="shared" si="15"/>
        <v>20.397906210056902</v>
      </c>
      <c r="Q31" s="16"/>
      <c r="R31" s="5">
        <f t="shared" si="5"/>
        <v>50.210230670909297</v>
      </c>
      <c r="S31" s="5">
        <f t="shared" ref="S31:S36" si="16">O31</f>
        <v>3.1381394169318311</v>
      </c>
      <c r="T31" s="1">
        <f t="shared" si="6"/>
        <v>17.25976679312507</v>
      </c>
      <c r="V31" s="24">
        <v>32</v>
      </c>
      <c r="W31" s="59">
        <v>2.64076227374834</v>
      </c>
      <c r="X31" s="60">
        <v>7.5086834611741607E-2</v>
      </c>
      <c r="Z31" s="24">
        <v>69</v>
      </c>
      <c r="AA31" s="59">
        <v>2.0787990431082002</v>
      </c>
      <c r="AB31" s="60">
        <v>9.1188275532410698E-2</v>
      </c>
      <c r="AD31" s="24">
        <v>106</v>
      </c>
      <c r="AE31" s="59">
        <v>1.3177882735080799</v>
      </c>
      <c r="AF31" s="60">
        <v>6.5139344032017807E-2</v>
      </c>
    </row>
    <row r="32" spans="1:32" x14ac:dyDescent="0.45">
      <c r="A32" s="9" t="s">
        <v>13</v>
      </c>
      <c r="B32" s="22">
        <v>9</v>
      </c>
      <c r="C32" s="22">
        <v>3</v>
      </c>
      <c r="D32" s="22">
        <v>4</v>
      </c>
      <c r="E32" s="23">
        <v>7</v>
      </c>
      <c r="G32" t="s">
        <v>31</v>
      </c>
      <c r="H32" s="1">
        <f>B32</f>
        <v>9</v>
      </c>
      <c r="I32" s="1">
        <f t="shared" ref="I32:K36" si="17">C32</f>
        <v>3</v>
      </c>
      <c r="J32" s="1">
        <f t="shared" si="17"/>
        <v>4</v>
      </c>
      <c r="K32" s="1">
        <f t="shared" si="17"/>
        <v>7</v>
      </c>
      <c r="L32" s="16"/>
      <c r="M32" s="1">
        <f t="shared" ref="M32:M36" si="18">H32/$G$30/$G$42</f>
        <v>14.12162737619324</v>
      </c>
      <c r="N32" s="1">
        <f t="shared" si="15"/>
        <v>4.7072091253977471</v>
      </c>
      <c r="O32" s="1">
        <f t="shared" si="15"/>
        <v>6.2762788338636621</v>
      </c>
      <c r="P32" s="1">
        <f t="shared" si="15"/>
        <v>10.983487959261408</v>
      </c>
      <c r="Q32" s="16"/>
      <c r="R32" s="5">
        <f t="shared" si="5"/>
        <v>14.12162737619324</v>
      </c>
      <c r="S32" s="5">
        <f t="shared" si="16"/>
        <v>6.2762788338636621</v>
      </c>
      <c r="T32" s="1">
        <f t="shared" si="6"/>
        <v>7.8453485423295781</v>
      </c>
      <c r="V32" s="24">
        <v>33</v>
      </c>
      <c r="W32" s="59">
        <v>2.5566001215190601</v>
      </c>
      <c r="X32" s="60">
        <v>7.1578441110210805E-2</v>
      </c>
      <c r="Z32" s="24">
        <v>70</v>
      </c>
      <c r="AA32" s="59">
        <v>2.0685540842632899</v>
      </c>
      <c r="AB32" s="60">
        <v>9.4599566579643204E-2</v>
      </c>
      <c r="AD32" s="24">
        <v>107</v>
      </c>
      <c r="AE32" s="59">
        <v>1.33861127364634</v>
      </c>
      <c r="AF32" s="60">
        <v>6.0605612991437498E-2</v>
      </c>
    </row>
    <row r="33" spans="1:32" x14ac:dyDescent="0.45">
      <c r="A33" s="9" t="s">
        <v>14</v>
      </c>
      <c r="B33" s="22">
        <v>1</v>
      </c>
      <c r="C33" s="22">
        <v>0</v>
      </c>
      <c r="D33" s="22">
        <v>0</v>
      </c>
      <c r="E33" s="23">
        <v>0</v>
      </c>
      <c r="G33" t="s">
        <v>32</v>
      </c>
      <c r="H33" s="1">
        <f t="shared" ref="H33:H36" si="19">B33</f>
        <v>1</v>
      </c>
      <c r="I33" s="1">
        <f t="shared" si="17"/>
        <v>0</v>
      </c>
      <c r="J33" s="1">
        <f t="shared" si="17"/>
        <v>0</v>
      </c>
      <c r="K33" s="1">
        <f t="shared" si="17"/>
        <v>0</v>
      </c>
      <c r="L33" s="16"/>
      <c r="M33" s="1">
        <f t="shared" si="18"/>
        <v>1.5690697084659155</v>
      </c>
      <c r="N33" s="1">
        <f t="shared" si="15"/>
        <v>0</v>
      </c>
      <c r="O33" s="1">
        <f t="shared" si="15"/>
        <v>0</v>
      </c>
      <c r="P33" s="1">
        <f t="shared" si="15"/>
        <v>0</v>
      </c>
      <c r="Q33" s="16"/>
      <c r="R33" s="5">
        <f t="shared" si="5"/>
        <v>1.5690697084659155</v>
      </c>
      <c r="S33" s="5">
        <f t="shared" si="16"/>
        <v>0</v>
      </c>
      <c r="T33" s="1">
        <f t="shared" si="6"/>
        <v>0</v>
      </c>
      <c r="V33" s="24">
        <v>34</v>
      </c>
      <c r="W33" s="59">
        <v>2.53349237846145</v>
      </c>
      <c r="X33" s="60">
        <v>7.52670018693678E-2</v>
      </c>
      <c r="Z33" s="24">
        <v>71</v>
      </c>
      <c r="AA33" s="59">
        <v>2.0995527276164401</v>
      </c>
      <c r="AB33" s="60">
        <v>9.2120519920368404E-2</v>
      </c>
      <c r="AD33" s="24">
        <v>108</v>
      </c>
      <c r="AE33" s="59">
        <v>1.2923892925867799</v>
      </c>
      <c r="AF33" s="60">
        <v>5.7409566589256299E-2</v>
      </c>
    </row>
    <row r="34" spans="1:32" ht="14.65" thickBot="1" x14ac:dyDescent="0.5">
      <c r="A34" s="9" t="s">
        <v>15</v>
      </c>
      <c r="B34" s="22">
        <v>0</v>
      </c>
      <c r="C34" s="22">
        <v>0</v>
      </c>
      <c r="D34" s="22">
        <v>0</v>
      </c>
      <c r="E34" s="23">
        <v>0</v>
      </c>
      <c r="G34" t="s">
        <v>33</v>
      </c>
      <c r="H34" s="1">
        <f t="shared" si="19"/>
        <v>0</v>
      </c>
      <c r="I34" s="1">
        <f t="shared" si="17"/>
        <v>0</v>
      </c>
      <c r="J34" s="1">
        <f t="shared" si="17"/>
        <v>0</v>
      </c>
      <c r="K34" s="1">
        <f t="shared" si="17"/>
        <v>0</v>
      </c>
      <c r="L34" s="16"/>
      <c r="M34" s="1">
        <f t="shared" si="18"/>
        <v>0</v>
      </c>
      <c r="N34" s="1">
        <f t="shared" si="15"/>
        <v>0</v>
      </c>
      <c r="O34" s="1">
        <f t="shared" si="15"/>
        <v>0</v>
      </c>
      <c r="P34" s="1">
        <f t="shared" si="15"/>
        <v>0</v>
      </c>
      <c r="Q34" s="16"/>
      <c r="R34" s="5">
        <f t="shared" si="5"/>
        <v>0</v>
      </c>
      <c r="S34" s="5">
        <f t="shared" si="16"/>
        <v>0</v>
      </c>
      <c r="T34" s="1">
        <f t="shared" si="6"/>
        <v>0</v>
      </c>
      <c r="V34" s="24">
        <v>35</v>
      </c>
      <c r="W34" s="59">
        <v>2.5764391967874598</v>
      </c>
      <c r="X34" s="60">
        <v>7.67955659300468E-2</v>
      </c>
      <c r="Z34" s="24">
        <v>72</v>
      </c>
      <c r="AA34" s="59">
        <v>2.1902729498884002</v>
      </c>
      <c r="AB34" s="60">
        <v>9.3475375212068501E-2</v>
      </c>
      <c r="AD34" s="27">
        <v>109</v>
      </c>
      <c r="AE34" s="61">
        <v>1.1398173419742801</v>
      </c>
      <c r="AF34" s="62">
        <v>5.8052022284122901E-2</v>
      </c>
    </row>
    <row r="35" spans="1:32" x14ac:dyDescent="0.45">
      <c r="A35" s="9" t="s">
        <v>16</v>
      </c>
      <c r="B35" s="22">
        <v>0</v>
      </c>
      <c r="C35" s="22">
        <v>0</v>
      </c>
      <c r="D35" s="22">
        <v>0</v>
      </c>
      <c r="E35" s="23">
        <v>0</v>
      </c>
      <c r="G35" t="s">
        <v>34</v>
      </c>
      <c r="H35" s="1">
        <f t="shared" si="19"/>
        <v>0</v>
      </c>
      <c r="I35" s="1">
        <f t="shared" si="17"/>
        <v>0</v>
      </c>
      <c r="J35" s="1">
        <f t="shared" si="17"/>
        <v>0</v>
      </c>
      <c r="K35" s="1">
        <f t="shared" si="17"/>
        <v>0</v>
      </c>
      <c r="L35" s="15"/>
      <c r="M35" s="1">
        <f t="shared" si="18"/>
        <v>0</v>
      </c>
      <c r="N35" s="1">
        <f t="shared" si="15"/>
        <v>0</v>
      </c>
      <c r="O35" s="1">
        <f t="shared" si="15"/>
        <v>0</v>
      </c>
      <c r="P35" s="1">
        <f t="shared" si="15"/>
        <v>0</v>
      </c>
      <c r="Q35" s="15"/>
      <c r="R35" s="5">
        <f t="shared" si="5"/>
        <v>0</v>
      </c>
      <c r="S35" s="5">
        <f t="shared" si="16"/>
        <v>0</v>
      </c>
      <c r="T35" s="1">
        <f t="shared" si="6"/>
        <v>0</v>
      </c>
      <c r="V35" s="24"/>
      <c r="W35" s="59"/>
      <c r="X35" s="60"/>
      <c r="Z35" s="24">
        <v>73</v>
      </c>
      <c r="AA35" s="59">
        <v>2.0491898991600901</v>
      </c>
      <c r="AB35" s="60">
        <v>9.6757823340252597E-2</v>
      </c>
      <c r="AD35" s="28">
        <v>110</v>
      </c>
      <c r="AE35" s="63">
        <v>1.1703565062015</v>
      </c>
      <c r="AF35" s="63">
        <v>5.5698239510754498E-2</v>
      </c>
    </row>
    <row r="36" spans="1:32" ht="14.65" thickBot="1" x14ac:dyDescent="0.5">
      <c r="A36" s="12" t="s">
        <v>17</v>
      </c>
      <c r="B36" s="25">
        <v>0</v>
      </c>
      <c r="C36" s="25">
        <v>0</v>
      </c>
      <c r="D36" s="25">
        <v>0</v>
      </c>
      <c r="E36" s="26">
        <v>0</v>
      </c>
      <c r="G36" t="s">
        <v>35</v>
      </c>
      <c r="H36" s="1">
        <f t="shared" si="19"/>
        <v>0</v>
      </c>
      <c r="I36" s="1">
        <f t="shared" si="17"/>
        <v>0</v>
      </c>
      <c r="J36" s="1">
        <f t="shared" si="17"/>
        <v>0</v>
      </c>
      <c r="K36" s="1">
        <f t="shared" si="17"/>
        <v>0</v>
      </c>
      <c r="L36" s="16"/>
      <c r="M36" s="1">
        <f t="shared" si="18"/>
        <v>0</v>
      </c>
      <c r="N36" s="1">
        <f t="shared" si="15"/>
        <v>0</v>
      </c>
      <c r="O36" s="1">
        <f t="shared" si="15"/>
        <v>0</v>
      </c>
      <c r="P36" s="1">
        <f t="shared" si="15"/>
        <v>0</v>
      </c>
      <c r="Q36" s="16"/>
      <c r="R36" s="5">
        <f t="shared" si="5"/>
        <v>0</v>
      </c>
      <c r="S36" s="5">
        <f t="shared" si="16"/>
        <v>0</v>
      </c>
      <c r="T36" s="1">
        <f t="shared" si="6"/>
        <v>0</v>
      </c>
      <c r="V36" s="24"/>
      <c r="W36" s="59"/>
      <c r="X36" s="60"/>
      <c r="Z36" s="24">
        <v>74</v>
      </c>
      <c r="AA36" s="59">
        <v>1.7861210450235401</v>
      </c>
      <c r="AB36" s="60">
        <v>9.9583708951270597E-2</v>
      </c>
      <c r="AD36" s="28">
        <v>111</v>
      </c>
      <c r="AE36" s="63">
        <v>1.2546474759136701</v>
      </c>
      <c r="AF36" s="63">
        <v>5.9507557234604803E-2</v>
      </c>
    </row>
    <row r="37" spans="1:32" ht="14.65" thickBot="1" x14ac:dyDescent="0.5">
      <c r="B37" s="29"/>
      <c r="C37" s="29"/>
      <c r="D37" s="29"/>
      <c r="E37" s="29"/>
      <c r="V37" s="24"/>
      <c r="W37" s="59"/>
      <c r="X37" s="60"/>
      <c r="Z37" s="24"/>
      <c r="AA37" s="59"/>
      <c r="AB37" s="60"/>
      <c r="AD37" s="28">
        <v>112</v>
      </c>
      <c r="AE37" s="63">
        <v>1.10021653926426</v>
      </c>
      <c r="AF37" s="63">
        <v>5.5364373204669297E-2</v>
      </c>
    </row>
    <row r="38" spans="1:32" x14ac:dyDescent="0.45">
      <c r="A38" s="6" t="s">
        <v>18</v>
      </c>
      <c r="B38" s="30" t="s">
        <v>19</v>
      </c>
      <c r="C38" s="31" t="s">
        <v>20</v>
      </c>
      <c r="D38" s="29"/>
      <c r="E38" s="29" t="s">
        <v>38</v>
      </c>
      <c r="F38" s="1" t="s">
        <v>37</v>
      </c>
      <c r="G38" s="1" t="s">
        <v>36</v>
      </c>
      <c r="H38">
        <f>SUM(H3:H37)</f>
        <v>166</v>
      </c>
      <c r="I38">
        <f t="shared" ref="I38:T38" si="20">SUM(I3:I37)</f>
        <v>103</v>
      </c>
      <c r="J38">
        <f t="shared" si="20"/>
        <v>84</v>
      </c>
      <c r="K38">
        <f t="shared" si="20"/>
        <v>111</v>
      </c>
      <c r="L38">
        <f t="shared" si="20"/>
        <v>0</v>
      </c>
      <c r="M38">
        <f t="shared" si="20"/>
        <v>204.62748508907143</v>
      </c>
      <c r="N38">
        <f t="shared" si="20"/>
        <v>124.38425823839316</v>
      </c>
      <c r="O38">
        <f t="shared" si="20"/>
        <v>95.759522608774219</v>
      </c>
      <c r="P38">
        <f t="shared" si="20"/>
        <v>135.74437054880246</v>
      </c>
      <c r="Q38">
        <f t="shared" si="20"/>
        <v>0</v>
      </c>
      <c r="R38">
        <f t="shared" si="20"/>
        <v>204.62748508907143</v>
      </c>
      <c r="S38">
        <f t="shared" si="20"/>
        <v>95.759522608774219</v>
      </c>
      <c r="T38">
        <f t="shared" si="20"/>
        <v>130.06431439359781</v>
      </c>
      <c r="V38" s="24"/>
      <c r="W38" s="59"/>
      <c r="X38" s="60"/>
      <c r="Z38" s="24"/>
      <c r="AA38" s="59"/>
      <c r="AB38" s="60"/>
    </row>
    <row r="39" spans="1:32" ht="14.65" thickBot="1" x14ac:dyDescent="0.5">
      <c r="A39" s="9">
        <v>1</v>
      </c>
      <c r="B39" s="28">
        <v>1.9505503486117433</v>
      </c>
      <c r="C39" s="28">
        <v>0.12269761935920383</v>
      </c>
      <c r="D39" s="29"/>
      <c r="E39" s="29"/>
      <c r="F39" s="1"/>
      <c r="V39" s="24"/>
      <c r="W39" s="59"/>
      <c r="X39" s="60"/>
      <c r="Z39" s="27"/>
      <c r="AA39" s="61"/>
      <c r="AB39" s="62"/>
    </row>
    <row r="40" spans="1:32" ht="14.65" thickBot="1" x14ac:dyDescent="0.5">
      <c r="A40" s="9">
        <v>2</v>
      </c>
      <c r="B40" s="28">
        <v>2.4607635322787136</v>
      </c>
      <c r="C40" s="28">
        <v>7.2686676766718347E-2</v>
      </c>
      <c r="D40" s="29"/>
      <c r="E40" s="32">
        <f>AVERAGE('Cell_4 Gold count'!W:W)</f>
        <v>2.4607635322787136</v>
      </c>
      <c r="F40" s="2">
        <f>_xlfn.STDEV.P('Cell_4 Gold count'!W:W)</f>
        <v>0.10833737005773866</v>
      </c>
      <c r="G40" s="1">
        <f>COUNT('Cell_4 Gold count'!W:W)</f>
        <v>33</v>
      </c>
      <c r="H40" s="20" t="str">
        <f>IF(ABS((E40-B40)/E40)&lt;0.001,"MATCH","ERROR")</f>
        <v>MATCH</v>
      </c>
      <c r="J40" s="21"/>
      <c r="V40" s="12"/>
      <c r="W40" s="47"/>
      <c r="X40" s="48"/>
    </row>
    <row r="41" spans="1:32" x14ac:dyDescent="0.45">
      <c r="A41" s="9">
        <v>3</v>
      </c>
      <c r="B41" s="28">
        <v>1.9839133513295386</v>
      </c>
      <c r="C41" s="28">
        <v>9.2037255155559328E-2</v>
      </c>
      <c r="D41" s="29"/>
      <c r="E41" s="32">
        <f>AVERAGE('Cell_4 Gold count'!AA:AA)</f>
        <v>1.9839133513295386</v>
      </c>
      <c r="F41" s="2">
        <f>_xlfn.STDEV.P('Cell_4 Gold count'!AA:AA)</f>
        <v>0.10709841752463023</v>
      </c>
      <c r="G41" s="1">
        <f>COUNT('Cell_4 Gold count'!AA:AA)</f>
        <v>35</v>
      </c>
      <c r="H41" s="20" t="str">
        <f t="shared" ref="H41" si="21">IF(ABS((E41-B41)/E41)&lt;0.001,"MATCH","ERROR")</f>
        <v>MATCH</v>
      </c>
    </row>
    <row r="42" spans="1:32" ht="14.65" thickBot="1" x14ac:dyDescent="0.5">
      <c r="A42" s="12">
        <v>4</v>
      </c>
      <c r="B42" s="28">
        <v>1.1961003877684173</v>
      </c>
      <c r="C42" s="28">
        <v>5.6535209148849533E-2</v>
      </c>
      <c r="D42" s="29"/>
      <c r="E42" s="32">
        <f>AVERAGE('Cell_4 Gold count'!AE:AE)</f>
        <v>1.1961003877684169</v>
      </c>
      <c r="F42" s="2">
        <f>_xlfn.STDEV.P('Cell_4 Gold count'!AE:AE)</f>
        <v>0.16396452433950964</v>
      </c>
      <c r="G42" s="1">
        <f>COUNT('Cell_4 Gold count'!AE:AE)</f>
        <v>36</v>
      </c>
      <c r="H42" s="20" t="str">
        <f>IF(ABS((E42-B42)/E42)&lt;0.001,"MATCH","ERROR")</f>
        <v>MATCH</v>
      </c>
    </row>
    <row r="43" spans="1:32" x14ac:dyDescent="0.45">
      <c r="B43" s="29"/>
      <c r="C43" s="29"/>
      <c r="D43" s="29"/>
      <c r="E43" s="29"/>
      <c r="F43" s="1"/>
    </row>
    <row r="44" spans="1:32" x14ac:dyDescent="0.45">
      <c r="B44" s="29"/>
      <c r="C44" s="29"/>
      <c r="D44" s="29"/>
      <c r="E44" s="29" t="s">
        <v>47</v>
      </c>
      <c r="F44" s="1" t="s">
        <v>37</v>
      </c>
      <c r="G44" s="1" t="s">
        <v>39</v>
      </c>
    </row>
    <row r="45" spans="1:32" x14ac:dyDescent="0.45">
      <c r="D45" s="1" t="s">
        <v>44</v>
      </c>
      <c r="E45" s="3">
        <f>AVERAGE('Cell_4 Gold count'!X:X)</f>
        <v>7.2686676766718375E-2</v>
      </c>
      <c r="F45" s="4">
        <f>_xlfn.STDEV.P('Cell_4 Gold count'!X:X)</f>
        <v>2.9027735017921842E-3</v>
      </c>
      <c r="G45" s="4">
        <f>E45*2*PI()</f>
        <v>0.45670385948835668</v>
      </c>
      <c r="H45" s="20" t="str">
        <f>IF(ABS((E45-C40)/E45)&lt;0.001,"MATCH","ERROR")</f>
        <v>MATCH</v>
      </c>
    </row>
    <row r="46" spans="1:32" x14ac:dyDescent="0.45">
      <c r="D46" s="1" t="s">
        <v>45</v>
      </c>
      <c r="E46" s="3">
        <f>AVERAGE('Cell_4 Gold count'!AB:AB)</f>
        <v>9.20372551555593E-2</v>
      </c>
      <c r="F46" s="4">
        <f>_xlfn.STDEV.P('Cell_4 Gold count'!AB:AB)</f>
        <v>5.5503343541784709E-3</v>
      </c>
      <c r="G46" s="4">
        <f t="shared" ref="G46:G47" si="22">E46*2*PI()</f>
        <v>0.5782871293065488</v>
      </c>
      <c r="H46" s="20" t="str">
        <f t="shared" ref="H46:H47" si="23">IF(ABS((E46-C41)/E46)&lt;0.001,"MATCH","ERROR")</f>
        <v>MATCH</v>
      </c>
    </row>
    <row r="47" spans="1:32" x14ac:dyDescent="0.45">
      <c r="D47" s="1" t="s">
        <v>46</v>
      </c>
      <c r="E47" s="3">
        <f>AVERAGE('Cell_4 Gold count'!AF:AF)</f>
        <v>5.6535209148849547E-2</v>
      </c>
      <c r="F47" s="4">
        <f>_xlfn.STDEV.P('Cell_4 Gold count'!AF:AF)</f>
        <v>4.8388225867205719E-3</v>
      </c>
      <c r="G47" s="4">
        <f t="shared" si="22"/>
        <v>0.3552211954623764</v>
      </c>
      <c r="H47" s="20" t="str">
        <f t="shared" si="23"/>
        <v>MATCH</v>
      </c>
    </row>
    <row r="48" spans="1:32" ht="14.65" thickBot="1" x14ac:dyDescent="0.5"/>
    <row r="49" spans="1:7" x14ac:dyDescent="0.45">
      <c r="A49" s="6"/>
      <c r="B49" s="7" t="s">
        <v>53</v>
      </c>
      <c r="C49" s="7" t="s">
        <v>59</v>
      </c>
      <c r="D49" s="42" t="s">
        <v>58</v>
      </c>
      <c r="E49" s="7" t="s">
        <v>61</v>
      </c>
      <c r="F49" s="7"/>
      <c r="G49" s="8"/>
    </row>
    <row r="50" spans="1:7" x14ac:dyDescent="0.45">
      <c r="A50" s="34" t="s">
        <v>44</v>
      </c>
      <c r="B50" s="38">
        <f>E40/COUNTA(G3:G14)*G45/4</f>
        <v>2.3413337551664373E-2</v>
      </c>
      <c r="C50" s="38">
        <f>E40/COUNTA(G3:G14)</f>
        <v>0.20506362768989281</v>
      </c>
      <c r="D50" s="38">
        <f>E45</f>
        <v>7.2686676766718375E-2</v>
      </c>
      <c r="E50" s="41">
        <v>0.155</v>
      </c>
      <c r="F50" s="38">
        <f>E50/8</f>
        <v>1.9375E-2</v>
      </c>
      <c r="G50" s="39"/>
    </row>
    <row r="51" spans="1:7" x14ac:dyDescent="0.45">
      <c r="A51" s="34" t="s">
        <v>45</v>
      </c>
      <c r="B51" s="38">
        <f>E41/COUNTA(G18:G27)*G46/4</f>
        <v>2.8681788918332337E-2</v>
      </c>
      <c r="C51" s="38">
        <f>E41/COUNTA(G18:G27)</f>
        <v>0.19839133513295387</v>
      </c>
      <c r="D51" s="38">
        <f t="shared" ref="D51:D52" si="24">E46</f>
        <v>9.20372551555593E-2</v>
      </c>
      <c r="E51" s="41">
        <v>0.19400000000000001</v>
      </c>
      <c r="F51" s="38">
        <f t="shared" ref="F51:F52" si="25">E51/8</f>
        <v>2.4250000000000001E-2</v>
      </c>
      <c r="G51" s="39"/>
    </row>
    <row r="52" spans="1:7" x14ac:dyDescent="0.45">
      <c r="A52" s="34" t="s">
        <v>46</v>
      </c>
      <c r="B52" s="38">
        <f>E42/COUNTA(G31:G36)*G47/4</f>
        <v>1.7703342068171209E-2</v>
      </c>
      <c r="C52" s="38">
        <f>E42/COUNTA(G31:G36)</f>
        <v>0.19935006462806948</v>
      </c>
      <c r="D52" s="38">
        <f t="shared" si="24"/>
        <v>5.6535209148849547E-2</v>
      </c>
      <c r="E52" s="41">
        <v>0.11600000000000001</v>
      </c>
      <c r="F52" s="38">
        <f t="shared" si="25"/>
        <v>1.4500000000000001E-2</v>
      </c>
      <c r="G52" s="39"/>
    </row>
    <row r="53" spans="1:7" x14ac:dyDescent="0.45">
      <c r="A53" s="34"/>
      <c r="B53" s="38"/>
      <c r="C53" s="38"/>
      <c r="D53" s="38"/>
      <c r="E53" s="38"/>
      <c r="F53" s="38"/>
      <c r="G53" s="39"/>
    </row>
    <row r="54" spans="1:7" x14ac:dyDescent="0.45">
      <c r="A54" s="9"/>
      <c r="B54" s="10"/>
      <c r="C54" s="10"/>
      <c r="D54" s="10" t="s">
        <v>57</v>
      </c>
      <c r="E54" s="10"/>
      <c r="F54" s="10" t="s">
        <v>60</v>
      </c>
      <c r="G54" s="11"/>
    </row>
    <row r="55" spans="1:7" x14ac:dyDescent="0.45">
      <c r="A55" s="34" t="s">
        <v>44</v>
      </c>
      <c r="B55" s="38">
        <f>C50</f>
        <v>0.20506362768989281</v>
      </c>
      <c r="C55" s="38">
        <f>E45</f>
        <v>7.2686676766718375E-2</v>
      </c>
      <c r="D55" s="38">
        <f>PI()*C55^2*(1+B55/C55)</f>
        <v>6.3424818009700221E-2</v>
      </c>
      <c r="E55" s="38"/>
      <c r="F55" s="38">
        <f>(B50-F50)/B50</f>
        <v>0.17248021742962921</v>
      </c>
      <c r="G55" s="11"/>
    </row>
    <row r="56" spans="1:7" x14ac:dyDescent="0.45">
      <c r="A56" s="34" t="s">
        <v>45</v>
      </c>
      <c r="B56" s="38">
        <f t="shared" ref="B56:B57" si="26">C51</f>
        <v>0.19839133513295387</v>
      </c>
      <c r="C56" s="38">
        <f t="shared" ref="C56:C57" si="27">E46</f>
        <v>9.20372551555593E-2</v>
      </c>
      <c r="D56" s="38">
        <f t="shared" ref="D56:D57" si="28">PI()*C56^2*(1+B56/C56)</f>
        <v>8.3975557873246037E-2</v>
      </c>
      <c r="E56" s="38"/>
      <c r="F56" s="38">
        <f t="shared" ref="F56:F57" si="29">(B51-F51)/B51</f>
        <v>0.15451577762291183</v>
      </c>
      <c r="G56" s="11"/>
    </row>
    <row r="57" spans="1:7" ht="14.65" thickBot="1" x14ac:dyDescent="0.5">
      <c r="A57" s="35" t="s">
        <v>46</v>
      </c>
      <c r="B57" s="40">
        <f t="shared" si="26"/>
        <v>0.19935006462806948</v>
      </c>
      <c r="C57" s="40">
        <f t="shared" si="27"/>
        <v>5.6535209148849547E-2</v>
      </c>
      <c r="D57" s="40">
        <f t="shared" si="28"/>
        <v>4.5447936426127322E-2</v>
      </c>
      <c r="E57" s="40"/>
      <c r="F57" s="40">
        <f t="shared" si="29"/>
        <v>0.18094561218079203</v>
      </c>
      <c r="G57" s="14"/>
    </row>
  </sheetData>
  <conditionalFormatting sqref="R3:T36">
    <cfRule type="top10" dxfId="3" priority="2" rank="10"/>
  </conditionalFormatting>
  <conditionalFormatting sqref="H40:H47">
    <cfRule type="cellIs" dxfId="2" priority="1" operator="equal">
      <formula>"ERROR"</formula>
    </cfRule>
  </conditionalFormatting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57"/>
  <sheetViews>
    <sheetView workbookViewId="0">
      <selection activeCell="G42" sqref="G42"/>
    </sheetView>
  </sheetViews>
  <sheetFormatPr defaultRowHeight="14.25" x14ac:dyDescent="0.45"/>
  <cols>
    <col min="5" max="5" width="9.86328125" bestFit="1" customWidth="1"/>
    <col min="7" max="7" width="9.59765625" bestFit="1" customWidth="1"/>
    <col min="8" max="11" width="3.3984375" style="1" customWidth="1"/>
    <col min="12" max="12" width="1.73046875" style="1" customWidth="1"/>
    <col min="13" max="16" width="4.86328125" customWidth="1"/>
    <col min="17" max="17" width="1.73046875" style="1" customWidth="1"/>
    <col min="18" max="21" width="4" style="1" customWidth="1"/>
    <col min="22" max="22" width="2.73046875" bestFit="1" customWidth="1"/>
    <col min="23" max="23" width="5.73046875" style="51" bestFit="1" customWidth="1"/>
    <col min="24" max="24" width="5.53125" style="51" bestFit="1" customWidth="1"/>
    <col min="25" max="25" width="3" customWidth="1"/>
    <col min="26" max="26" width="2.73046875" bestFit="1" customWidth="1"/>
    <col min="27" max="27" width="5.73046875" style="51" bestFit="1" customWidth="1"/>
    <col min="28" max="28" width="5.53125" style="51" bestFit="1" customWidth="1"/>
    <col min="29" max="29" width="3.1328125" customWidth="1"/>
    <col min="30" max="30" width="3.73046875" bestFit="1" customWidth="1"/>
    <col min="31" max="31" width="5.73046875" style="51" bestFit="1" customWidth="1"/>
    <col min="32" max="32" width="5.53125" style="51" bestFit="1" customWidth="1"/>
    <col min="33" max="35" width="4" customWidth="1"/>
  </cols>
  <sheetData>
    <row r="1" spans="1:32" x14ac:dyDescent="0.45">
      <c r="A1" s="6" t="s">
        <v>0</v>
      </c>
      <c r="B1" s="7" t="s">
        <v>1</v>
      </c>
      <c r="C1" s="7" t="s">
        <v>2</v>
      </c>
      <c r="D1" s="7" t="s">
        <v>3</v>
      </c>
      <c r="E1" s="8" t="s">
        <v>4</v>
      </c>
      <c r="G1" s="17" t="s">
        <v>48</v>
      </c>
      <c r="V1" s="6" t="s">
        <v>52</v>
      </c>
      <c r="W1" s="57" t="s">
        <v>22</v>
      </c>
      <c r="X1" s="58" t="s">
        <v>23</v>
      </c>
      <c r="Z1" s="6" t="s">
        <v>21</v>
      </c>
      <c r="AA1" s="57" t="s">
        <v>22</v>
      </c>
      <c r="AB1" s="58" t="s">
        <v>23</v>
      </c>
      <c r="AD1" s="6" t="s">
        <v>21</v>
      </c>
      <c r="AE1" s="57" t="s">
        <v>22</v>
      </c>
      <c r="AF1" s="58" t="s">
        <v>23</v>
      </c>
    </row>
    <row r="2" spans="1:32" ht="14.65" thickBot="1" x14ac:dyDescent="0.5">
      <c r="A2" s="9" t="s">
        <v>5</v>
      </c>
      <c r="B2" s="22">
        <v>9</v>
      </c>
      <c r="C2" s="22">
        <v>11</v>
      </c>
      <c r="D2" s="22">
        <v>4</v>
      </c>
      <c r="E2" s="23">
        <v>5</v>
      </c>
      <c r="F2" s="29"/>
      <c r="G2" s="18">
        <f>E40/COUNTA(G3:G14)*G45/4</f>
        <v>2.2252478095371085E-2</v>
      </c>
      <c r="H2" s="1" t="s">
        <v>40</v>
      </c>
      <c r="I2" s="1" t="s">
        <v>41</v>
      </c>
      <c r="J2" s="1" t="s">
        <v>42</v>
      </c>
      <c r="K2" s="1" t="s">
        <v>43</v>
      </c>
      <c r="M2" s="19" t="s">
        <v>49</v>
      </c>
      <c r="N2" s="19" t="s">
        <v>50</v>
      </c>
      <c r="O2" s="19" t="s">
        <v>51</v>
      </c>
      <c r="P2" s="19" t="s">
        <v>50</v>
      </c>
      <c r="R2" s="1" t="s">
        <v>49</v>
      </c>
      <c r="S2" s="1" t="s">
        <v>51</v>
      </c>
      <c r="T2" s="1" t="s">
        <v>50</v>
      </c>
      <c r="V2" s="24">
        <v>1</v>
      </c>
      <c r="W2" s="59">
        <v>1.67128779333296</v>
      </c>
      <c r="X2" s="60">
        <v>7.9703881664389506E-2</v>
      </c>
      <c r="Z2" s="24">
        <v>40</v>
      </c>
      <c r="AA2" s="59">
        <v>1.52719244628547</v>
      </c>
      <c r="AB2" s="60">
        <v>7.9224601209192003E-2</v>
      </c>
      <c r="AD2" s="24">
        <v>77</v>
      </c>
      <c r="AE2" s="59">
        <v>1.1661959745789201</v>
      </c>
      <c r="AF2" s="60">
        <v>5.1329294958387298E-2</v>
      </c>
    </row>
    <row r="3" spans="1:32" x14ac:dyDescent="0.45">
      <c r="A3" s="9" t="s">
        <v>6</v>
      </c>
      <c r="B3" s="22">
        <v>18</v>
      </c>
      <c r="C3" s="22">
        <v>6</v>
      </c>
      <c r="D3" s="22">
        <v>9</v>
      </c>
      <c r="E3" s="23">
        <v>9</v>
      </c>
      <c r="F3" s="29"/>
      <c r="G3" t="s">
        <v>24</v>
      </c>
      <c r="H3" s="1">
        <f>B3+B2</f>
        <v>27</v>
      </c>
      <c r="I3" s="1">
        <f t="shared" ref="I3:K3" si="0">C3+C2</f>
        <v>17</v>
      </c>
      <c r="J3" s="1">
        <f t="shared" si="0"/>
        <v>13</v>
      </c>
      <c r="K3" s="1">
        <f t="shared" si="0"/>
        <v>14</v>
      </c>
      <c r="L3" s="15"/>
      <c r="M3" s="5">
        <f>H3/$G$2/$G$40</f>
        <v>34.667085981270667</v>
      </c>
      <c r="N3" s="5">
        <f t="shared" ref="N3:P14" si="1">I3/$G$2/$G$40</f>
        <v>21.827424506725972</v>
      </c>
      <c r="O3" s="5">
        <f t="shared" si="1"/>
        <v>16.691559916908098</v>
      </c>
      <c r="P3" s="5">
        <f t="shared" si="1"/>
        <v>17.975526064362565</v>
      </c>
      <c r="Q3" s="15"/>
      <c r="R3" s="5">
        <f>M3</f>
        <v>34.667085981270667</v>
      </c>
      <c r="S3" s="5">
        <f t="shared" ref="S3:S14" si="2">O3</f>
        <v>16.691559916908098</v>
      </c>
      <c r="T3" s="1">
        <f>(N3+P3)/2</f>
        <v>19.901475285544269</v>
      </c>
      <c r="V3" s="24">
        <v>2</v>
      </c>
      <c r="W3" s="59">
        <v>2.0694660118597898</v>
      </c>
      <c r="X3" s="60">
        <v>6.5628502163053104E-2</v>
      </c>
      <c r="Z3" s="24">
        <v>41</v>
      </c>
      <c r="AA3" s="59">
        <v>1.93141093798826</v>
      </c>
      <c r="AB3" s="60">
        <v>8.4270989265196106E-2</v>
      </c>
      <c r="AD3" s="24">
        <v>78</v>
      </c>
      <c r="AE3" s="59">
        <v>1.2638743796665299</v>
      </c>
      <c r="AF3" s="60">
        <v>5.5119597859027002E-2</v>
      </c>
    </row>
    <row r="4" spans="1:32" x14ac:dyDescent="0.45">
      <c r="A4" s="9" t="s">
        <v>7</v>
      </c>
      <c r="B4" s="22">
        <v>5</v>
      </c>
      <c r="C4" s="22">
        <v>4</v>
      </c>
      <c r="D4" s="22">
        <v>2</v>
      </c>
      <c r="E4" s="23">
        <v>5</v>
      </c>
      <c r="F4" s="29"/>
      <c r="G4" t="s">
        <v>25</v>
      </c>
      <c r="H4" s="1">
        <f>B4</f>
        <v>5</v>
      </c>
      <c r="I4" s="1">
        <f t="shared" ref="I4:K14" si="3">C4</f>
        <v>4</v>
      </c>
      <c r="J4" s="1">
        <f t="shared" si="3"/>
        <v>2</v>
      </c>
      <c r="K4" s="1">
        <f t="shared" si="3"/>
        <v>5</v>
      </c>
      <c r="L4" s="15"/>
      <c r="M4" s="5">
        <f t="shared" ref="M4:M13" si="4">H4/$G$2/$G$40</f>
        <v>6.4198307372723447</v>
      </c>
      <c r="N4" s="5">
        <f t="shared" si="1"/>
        <v>5.1358645898178761</v>
      </c>
      <c r="O4" s="5">
        <f t="shared" si="1"/>
        <v>2.567932294908938</v>
      </c>
      <c r="P4" s="5">
        <f t="shared" si="1"/>
        <v>6.4198307372723447</v>
      </c>
      <c r="Q4" s="15"/>
      <c r="R4" s="5">
        <f t="shared" ref="R4:R36" si="5">M4</f>
        <v>6.4198307372723447</v>
      </c>
      <c r="S4" s="5">
        <f t="shared" si="2"/>
        <v>2.567932294908938</v>
      </c>
      <c r="T4" s="1">
        <f t="shared" ref="T4:T36" si="6">(N4+P4)/2</f>
        <v>5.7778476635451099</v>
      </c>
      <c r="V4" s="24">
        <v>3</v>
      </c>
      <c r="W4" s="59">
        <v>2.32422161420148</v>
      </c>
      <c r="X4" s="60">
        <v>7.1109597142832798E-2</v>
      </c>
      <c r="Z4" s="24">
        <v>42</v>
      </c>
      <c r="AA4" s="59">
        <v>1.90119235089383</v>
      </c>
      <c r="AB4" s="60">
        <v>8.4627712952796003E-2</v>
      </c>
      <c r="AD4" s="24">
        <v>79</v>
      </c>
      <c r="AE4" s="59">
        <v>1.2720326723648501</v>
      </c>
      <c r="AF4" s="60">
        <v>5.5111979511428003E-2</v>
      </c>
    </row>
    <row r="5" spans="1:32" x14ac:dyDescent="0.45">
      <c r="A5" s="9" t="s">
        <v>8</v>
      </c>
      <c r="B5" s="22">
        <v>1</v>
      </c>
      <c r="C5" s="22">
        <v>3</v>
      </c>
      <c r="D5" s="22">
        <v>6</v>
      </c>
      <c r="E5" s="23">
        <v>2</v>
      </c>
      <c r="F5" s="29"/>
      <c r="G5" t="s">
        <v>26</v>
      </c>
      <c r="H5" s="1">
        <f t="shared" ref="H5:H14" si="7">B5</f>
        <v>1</v>
      </c>
      <c r="I5" s="1">
        <f t="shared" si="3"/>
        <v>3</v>
      </c>
      <c r="J5" s="1">
        <f t="shared" si="3"/>
        <v>6</v>
      </c>
      <c r="K5" s="1">
        <f t="shared" si="3"/>
        <v>2</v>
      </c>
      <c r="L5" s="15"/>
      <c r="M5" s="5">
        <f t="shared" si="4"/>
        <v>1.283966147454469</v>
      </c>
      <c r="N5" s="5">
        <f t="shared" si="1"/>
        <v>3.8518984423634071</v>
      </c>
      <c r="O5" s="5">
        <f t="shared" si="1"/>
        <v>7.7037968847268141</v>
      </c>
      <c r="P5" s="5">
        <f t="shared" si="1"/>
        <v>2.567932294908938</v>
      </c>
      <c r="Q5" s="15"/>
      <c r="R5" s="5">
        <f t="shared" si="5"/>
        <v>1.283966147454469</v>
      </c>
      <c r="S5" s="5">
        <f t="shared" si="2"/>
        <v>7.7037968847268141</v>
      </c>
      <c r="T5" s="1">
        <f t="shared" si="6"/>
        <v>3.2099153686361728</v>
      </c>
      <c r="V5" s="24">
        <v>4</v>
      </c>
      <c r="W5" s="59">
        <v>2.2666991922509498</v>
      </c>
      <c r="X5" s="60">
        <v>7.5148007800572694E-2</v>
      </c>
      <c r="Z5" s="24">
        <v>43</v>
      </c>
      <c r="AA5" s="59">
        <v>1.99348464143779</v>
      </c>
      <c r="AB5" s="60">
        <v>8.8730070062688002E-2</v>
      </c>
      <c r="AD5" s="24">
        <v>80</v>
      </c>
      <c r="AE5" s="59">
        <v>1.1912115209217899</v>
      </c>
      <c r="AF5" s="60">
        <v>4.6038339780650299E-2</v>
      </c>
    </row>
    <row r="6" spans="1:32" x14ac:dyDescent="0.45">
      <c r="A6" s="9" t="s">
        <v>9</v>
      </c>
      <c r="B6" s="22">
        <v>1</v>
      </c>
      <c r="C6" s="22">
        <v>0</v>
      </c>
      <c r="D6" s="22">
        <v>1</v>
      </c>
      <c r="E6" s="23">
        <v>4</v>
      </c>
      <c r="F6" s="29"/>
      <c r="G6" t="s">
        <v>27</v>
      </c>
      <c r="H6" s="1">
        <f t="shared" si="7"/>
        <v>1</v>
      </c>
      <c r="I6" s="1">
        <f t="shared" si="3"/>
        <v>0</v>
      </c>
      <c r="J6" s="1">
        <f t="shared" si="3"/>
        <v>1</v>
      </c>
      <c r="K6" s="1">
        <f t="shared" si="3"/>
        <v>4</v>
      </c>
      <c r="L6" s="15"/>
      <c r="M6" s="5">
        <f t="shared" si="4"/>
        <v>1.283966147454469</v>
      </c>
      <c r="N6" s="5">
        <f t="shared" si="1"/>
        <v>0</v>
      </c>
      <c r="O6" s="5">
        <f t="shared" si="1"/>
        <v>1.283966147454469</v>
      </c>
      <c r="P6" s="5">
        <f t="shared" si="1"/>
        <v>5.1358645898178761</v>
      </c>
      <c r="Q6" s="15"/>
      <c r="R6" s="5">
        <f t="shared" si="5"/>
        <v>1.283966147454469</v>
      </c>
      <c r="S6" s="5">
        <f t="shared" si="2"/>
        <v>1.283966147454469</v>
      </c>
      <c r="T6" s="1">
        <f t="shared" si="6"/>
        <v>2.567932294908938</v>
      </c>
      <c r="V6" s="24">
        <v>5</v>
      </c>
      <c r="W6" s="59">
        <v>2.32387053738685</v>
      </c>
      <c r="X6" s="60">
        <v>7.2079233054469102E-2</v>
      </c>
      <c r="Z6" s="24">
        <v>44</v>
      </c>
      <c r="AA6" s="59">
        <v>1.96923115267296</v>
      </c>
      <c r="AB6" s="60">
        <v>8.0142962897722103E-2</v>
      </c>
      <c r="AD6" s="24">
        <v>81</v>
      </c>
      <c r="AE6" s="59">
        <v>1.28187488017303</v>
      </c>
      <c r="AF6" s="60">
        <v>5.2949961050172002E-2</v>
      </c>
    </row>
    <row r="7" spans="1:32" x14ac:dyDescent="0.45">
      <c r="A7" s="9" t="s">
        <v>10</v>
      </c>
      <c r="B7" s="22">
        <v>1</v>
      </c>
      <c r="C7" s="22">
        <v>0</v>
      </c>
      <c r="D7" s="22">
        <v>1</v>
      </c>
      <c r="E7" s="23">
        <v>1</v>
      </c>
      <c r="F7" s="29"/>
      <c r="G7" t="s">
        <v>28</v>
      </c>
      <c r="H7" s="1">
        <f t="shared" si="7"/>
        <v>1</v>
      </c>
      <c r="I7" s="1">
        <f t="shared" si="3"/>
        <v>0</v>
      </c>
      <c r="J7" s="1">
        <f t="shared" si="3"/>
        <v>1</v>
      </c>
      <c r="K7" s="1">
        <f t="shared" si="3"/>
        <v>1</v>
      </c>
      <c r="L7" s="16"/>
      <c r="M7" s="5">
        <f t="shared" si="4"/>
        <v>1.283966147454469</v>
      </c>
      <c r="N7" s="5">
        <f t="shared" si="1"/>
        <v>0</v>
      </c>
      <c r="O7" s="5">
        <f t="shared" si="1"/>
        <v>1.283966147454469</v>
      </c>
      <c r="P7" s="5">
        <f t="shared" si="1"/>
        <v>1.283966147454469</v>
      </c>
      <c r="Q7" s="16"/>
      <c r="R7" s="5">
        <f t="shared" si="5"/>
        <v>1.283966147454469</v>
      </c>
      <c r="S7" s="5">
        <f t="shared" si="2"/>
        <v>1.283966147454469</v>
      </c>
      <c r="T7" s="1">
        <f t="shared" si="6"/>
        <v>0.64198307372723451</v>
      </c>
      <c r="V7" s="24">
        <v>6</v>
      </c>
      <c r="W7" s="59">
        <v>2.3438327938038301</v>
      </c>
      <c r="X7" s="60">
        <v>7.3339516527605203E-2</v>
      </c>
      <c r="Z7" s="24">
        <v>45</v>
      </c>
      <c r="AA7" s="59">
        <v>1.9336352937243699</v>
      </c>
      <c r="AB7" s="60">
        <v>8.0884961406977998E-2</v>
      </c>
      <c r="AD7" s="24">
        <v>82</v>
      </c>
      <c r="AE7" s="59">
        <v>1.2100329543452999</v>
      </c>
      <c r="AF7" s="60">
        <v>5.3438916965685798E-2</v>
      </c>
    </row>
    <row r="8" spans="1:32" x14ac:dyDescent="0.45">
      <c r="A8" s="9" t="s">
        <v>11</v>
      </c>
      <c r="B8" s="22">
        <v>0</v>
      </c>
      <c r="C8" s="22">
        <v>0</v>
      </c>
      <c r="D8" s="22">
        <v>0</v>
      </c>
      <c r="E8" s="23">
        <v>1</v>
      </c>
      <c r="F8" s="29"/>
      <c r="G8" t="s">
        <v>29</v>
      </c>
      <c r="H8" s="1">
        <f t="shared" si="7"/>
        <v>0</v>
      </c>
      <c r="I8" s="1">
        <f t="shared" si="3"/>
        <v>0</v>
      </c>
      <c r="J8" s="1">
        <f t="shared" si="3"/>
        <v>0</v>
      </c>
      <c r="K8" s="1">
        <f t="shared" si="3"/>
        <v>1</v>
      </c>
      <c r="L8" s="16"/>
      <c r="M8" s="5">
        <f t="shared" si="4"/>
        <v>0</v>
      </c>
      <c r="N8" s="5">
        <f t="shared" si="1"/>
        <v>0</v>
      </c>
      <c r="O8" s="5">
        <f t="shared" si="1"/>
        <v>0</v>
      </c>
      <c r="P8" s="5">
        <f t="shared" si="1"/>
        <v>1.283966147454469</v>
      </c>
      <c r="Q8" s="16"/>
      <c r="R8" s="5">
        <f t="shared" si="5"/>
        <v>0</v>
      </c>
      <c r="S8" s="5">
        <f t="shared" si="2"/>
        <v>0</v>
      </c>
      <c r="T8" s="1">
        <f t="shared" si="6"/>
        <v>0.64198307372723451</v>
      </c>
      <c r="V8" s="24">
        <v>7</v>
      </c>
      <c r="W8" s="59">
        <v>2.34472448242974</v>
      </c>
      <c r="X8" s="60">
        <v>7.6018751736111195E-2</v>
      </c>
      <c r="Z8" s="24">
        <v>46</v>
      </c>
      <c r="AA8" s="59">
        <v>1.9237671716271501</v>
      </c>
      <c r="AB8" s="60">
        <v>7.7916368723483995E-2</v>
      </c>
      <c r="AD8" s="24">
        <v>83</v>
      </c>
      <c r="AE8" s="59">
        <v>1.2549852093949201</v>
      </c>
      <c r="AF8" s="60">
        <v>5.7782287587805702E-2</v>
      </c>
    </row>
    <row r="9" spans="1:32" x14ac:dyDescent="0.45">
      <c r="A9" s="9" t="s">
        <v>12</v>
      </c>
      <c r="B9" s="22">
        <v>0</v>
      </c>
      <c r="C9" s="22">
        <v>0</v>
      </c>
      <c r="D9" s="22">
        <v>0</v>
      </c>
      <c r="E9" s="23">
        <v>0</v>
      </c>
      <c r="F9" s="29"/>
      <c r="G9" t="s">
        <v>30</v>
      </c>
      <c r="H9" s="1">
        <f t="shared" si="7"/>
        <v>0</v>
      </c>
      <c r="I9" s="1">
        <f t="shared" si="3"/>
        <v>0</v>
      </c>
      <c r="J9" s="1">
        <f t="shared" si="3"/>
        <v>0</v>
      </c>
      <c r="K9" s="1">
        <f t="shared" si="3"/>
        <v>0</v>
      </c>
      <c r="L9" s="16"/>
      <c r="M9" s="5">
        <f t="shared" si="4"/>
        <v>0</v>
      </c>
      <c r="N9" s="5">
        <f t="shared" si="1"/>
        <v>0</v>
      </c>
      <c r="O9" s="5">
        <f t="shared" si="1"/>
        <v>0</v>
      </c>
      <c r="P9" s="5">
        <f t="shared" si="1"/>
        <v>0</v>
      </c>
      <c r="Q9" s="16"/>
      <c r="R9" s="5">
        <f t="shared" si="5"/>
        <v>0</v>
      </c>
      <c r="S9" s="5">
        <f t="shared" si="2"/>
        <v>0</v>
      </c>
      <c r="T9" s="1">
        <f t="shared" si="6"/>
        <v>0</v>
      </c>
      <c r="V9" s="24">
        <v>8</v>
      </c>
      <c r="W9" s="59">
        <v>2.3406433595223501</v>
      </c>
      <c r="X9" s="60">
        <v>6.9966003368198595E-2</v>
      </c>
      <c r="Z9" s="24">
        <v>47</v>
      </c>
      <c r="AA9" s="59">
        <v>1.9060657351822099</v>
      </c>
      <c r="AB9" s="60">
        <v>7.7334397128396598E-2</v>
      </c>
      <c r="AD9" s="24">
        <v>84</v>
      </c>
      <c r="AE9" s="59">
        <v>1.3332585809667501</v>
      </c>
      <c r="AF9" s="60">
        <v>5.4725233495520102E-2</v>
      </c>
    </row>
    <row r="10" spans="1:32" x14ac:dyDescent="0.45">
      <c r="A10" s="9" t="s">
        <v>13</v>
      </c>
      <c r="B10" s="22">
        <v>0</v>
      </c>
      <c r="C10" s="22">
        <v>0</v>
      </c>
      <c r="D10" s="22">
        <v>1</v>
      </c>
      <c r="E10" s="23">
        <v>0</v>
      </c>
      <c r="F10" s="29"/>
      <c r="G10" t="s">
        <v>31</v>
      </c>
      <c r="H10" s="1">
        <f t="shared" si="7"/>
        <v>0</v>
      </c>
      <c r="I10" s="1">
        <f t="shared" si="3"/>
        <v>0</v>
      </c>
      <c r="J10" s="1">
        <f t="shared" si="3"/>
        <v>1</v>
      </c>
      <c r="K10" s="1">
        <f t="shared" si="3"/>
        <v>0</v>
      </c>
      <c r="L10" s="16"/>
      <c r="M10" s="5">
        <f t="shared" si="4"/>
        <v>0</v>
      </c>
      <c r="N10" s="5">
        <f t="shared" si="1"/>
        <v>0</v>
      </c>
      <c r="O10" s="5">
        <f t="shared" si="1"/>
        <v>1.283966147454469</v>
      </c>
      <c r="P10" s="5">
        <f t="shared" si="1"/>
        <v>0</v>
      </c>
      <c r="Q10" s="16"/>
      <c r="R10" s="5">
        <f t="shared" si="5"/>
        <v>0</v>
      </c>
      <c r="S10" s="5">
        <f t="shared" si="2"/>
        <v>1.283966147454469</v>
      </c>
      <c r="T10" s="1">
        <f t="shared" si="6"/>
        <v>0</v>
      </c>
      <c r="V10" s="24">
        <v>9</v>
      </c>
      <c r="W10" s="59">
        <v>2.3399010814848098</v>
      </c>
      <c r="X10" s="60">
        <v>7.1865371909364401E-2</v>
      </c>
      <c r="Z10" s="24">
        <v>48</v>
      </c>
      <c r="AA10" s="59">
        <v>1.8867656658170799</v>
      </c>
      <c r="AB10" s="60">
        <v>7.5703739349294405E-2</v>
      </c>
      <c r="AD10" s="24">
        <v>85</v>
      </c>
      <c r="AE10" s="59">
        <v>1.2381977796283701</v>
      </c>
      <c r="AF10" s="60">
        <v>5.3024962000204602E-2</v>
      </c>
    </row>
    <row r="11" spans="1:32" x14ac:dyDescent="0.45">
      <c r="A11" s="9" t="s">
        <v>14</v>
      </c>
      <c r="B11" s="22">
        <v>0</v>
      </c>
      <c r="C11" s="22">
        <v>0</v>
      </c>
      <c r="D11" s="22">
        <v>0</v>
      </c>
      <c r="E11" s="23">
        <v>0</v>
      </c>
      <c r="F11" s="29"/>
      <c r="G11" t="s">
        <v>32</v>
      </c>
      <c r="H11" s="1">
        <f t="shared" si="7"/>
        <v>0</v>
      </c>
      <c r="I11" s="1">
        <f t="shared" si="3"/>
        <v>0</v>
      </c>
      <c r="J11" s="1">
        <f t="shared" si="3"/>
        <v>0</v>
      </c>
      <c r="K11" s="1">
        <f t="shared" si="3"/>
        <v>0</v>
      </c>
      <c r="L11" s="16"/>
      <c r="M11" s="5">
        <f t="shared" si="4"/>
        <v>0</v>
      </c>
      <c r="N11" s="5">
        <f t="shared" si="1"/>
        <v>0</v>
      </c>
      <c r="O11" s="5">
        <f t="shared" si="1"/>
        <v>0</v>
      </c>
      <c r="P11" s="5">
        <f t="shared" si="1"/>
        <v>0</v>
      </c>
      <c r="Q11" s="16"/>
      <c r="R11" s="5">
        <f t="shared" si="5"/>
        <v>0</v>
      </c>
      <c r="S11" s="5">
        <f t="shared" si="2"/>
        <v>0</v>
      </c>
      <c r="T11" s="1">
        <f t="shared" si="6"/>
        <v>0</v>
      </c>
      <c r="V11" s="24">
        <v>10</v>
      </c>
      <c r="W11" s="59">
        <v>2.3294711558868202</v>
      </c>
      <c r="X11" s="60">
        <v>7.7183564641850499E-2</v>
      </c>
      <c r="Z11" s="24">
        <v>49</v>
      </c>
      <c r="AA11" s="59">
        <v>1.93498853572423</v>
      </c>
      <c r="AB11" s="60">
        <v>8.3123492227274595E-2</v>
      </c>
      <c r="AD11" s="24">
        <v>86</v>
      </c>
      <c r="AE11" s="59">
        <v>1.31598118682552</v>
      </c>
      <c r="AF11" s="60">
        <v>6.4667134546726304E-2</v>
      </c>
    </row>
    <row r="12" spans="1:32" x14ac:dyDescent="0.45">
      <c r="A12" s="9" t="s">
        <v>15</v>
      </c>
      <c r="B12" s="22">
        <v>0</v>
      </c>
      <c r="C12" s="22">
        <v>0</v>
      </c>
      <c r="D12" s="22">
        <v>0</v>
      </c>
      <c r="E12" s="23">
        <v>1</v>
      </c>
      <c r="F12" s="29"/>
      <c r="G12" t="s">
        <v>33</v>
      </c>
      <c r="H12" s="1">
        <f t="shared" si="7"/>
        <v>0</v>
      </c>
      <c r="I12" s="1">
        <f t="shared" si="3"/>
        <v>0</v>
      </c>
      <c r="J12" s="1">
        <f t="shared" si="3"/>
        <v>0</v>
      </c>
      <c r="K12" s="1">
        <f t="shared" si="3"/>
        <v>1</v>
      </c>
      <c r="L12" s="16"/>
      <c r="M12" s="5">
        <f t="shared" si="4"/>
        <v>0</v>
      </c>
      <c r="N12" s="5">
        <f t="shared" si="1"/>
        <v>0</v>
      </c>
      <c r="O12" s="5">
        <f t="shared" si="1"/>
        <v>0</v>
      </c>
      <c r="P12" s="5">
        <f t="shared" si="1"/>
        <v>1.283966147454469</v>
      </c>
      <c r="Q12" s="16"/>
      <c r="R12" s="5">
        <f t="shared" si="5"/>
        <v>0</v>
      </c>
      <c r="S12" s="5">
        <f t="shared" si="2"/>
        <v>0</v>
      </c>
      <c r="T12" s="1">
        <f t="shared" si="6"/>
        <v>0.64198307372723451</v>
      </c>
      <c r="V12" s="24">
        <v>11</v>
      </c>
      <c r="W12" s="59">
        <v>2.33753416503429</v>
      </c>
      <c r="X12" s="60">
        <v>7.0776194558519495E-2</v>
      </c>
      <c r="Z12" s="24">
        <v>50</v>
      </c>
      <c r="AA12" s="59">
        <v>1.99042727974636</v>
      </c>
      <c r="AB12" s="60">
        <v>8.4113971282500699E-2</v>
      </c>
      <c r="AD12" s="24">
        <v>87</v>
      </c>
      <c r="AE12" s="59">
        <v>1.28457981375135</v>
      </c>
      <c r="AF12" s="60">
        <v>6.0019920011421299E-2</v>
      </c>
    </row>
    <row r="13" spans="1:32" x14ac:dyDescent="0.45">
      <c r="A13" s="9" t="s">
        <v>16</v>
      </c>
      <c r="B13" s="22">
        <v>0</v>
      </c>
      <c r="C13" s="22">
        <v>0</v>
      </c>
      <c r="D13" s="22">
        <v>0</v>
      </c>
      <c r="E13" s="23">
        <v>0</v>
      </c>
      <c r="F13" s="29"/>
      <c r="G13" t="s">
        <v>34</v>
      </c>
      <c r="H13" s="1">
        <f t="shared" si="7"/>
        <v>0</v>
      </c>
      <c r="I13" s="1">
        <f t="shared" si="3"/>
        <v>0</v>
      </c>
      <c r="J13" s="1">
        <f t="shared" si="3"/>
        <v>0</v>
      </c>
      <c r="K13" s="1">
        <f t="shared" si="3"/>
        <v>0</v>
      </c>
      <c r="L13" s="16"/>
      <c r="M13" s="5">
        <f t="shared" si="4"/>
        <v>0</v>
      </c>
      <c r="N13" s="5">
        <f t="shared" si="1"/>
        <v>0</v>
      </c>
      <c r="O13" s="5">
        <f t="shared" si="1"/>
        <v>0</v>
      </c>
      <c r="P13" s="5">
        <f t="shared" si="1"/>
        <v>0</v>
      </c>
      <c r="Q13" s="16"/>
      <c r="R13" s="5">
        <f t="shared" si="5"/>
        <v>0</v>
      </c>
      <c r="S13" s="5">
        <f t="shared" si="2"/>
        <v>0</v>
      </c>
      <c r="T13" s="1">
        <f t="shared" si="6"/>
        <v>0</v>
      </c>
      <c r="V13" s="24">
        <v>12</v>
      </c>
      <c r="W13" s="59">
        <v>2.4431553081605801</v>
      </c>
      <c r="X13" s="60">
        <v>7.87909747496357E-2</v>
      </c>
      <c r="Z13" s="24">
        <v>51</v>
      </c>
      <c r="AA13" s="59">
        <v>1.94839431206998</v>
      </c>
      <c r="AB13" s="60">
        <v>8.4913790178372403E-2</v>
      </c>
      <c r="AD13" s="24">
        <v>88</v>
      </c>
      <c r="AE13" s="59">
        <v>1.2329808863163201</v>
      </c>
      <c r="AF13" s="60">
        <v>5.6390355623607002E-2</v>
      </c>
    </row>
    <row r="14" spans="1:32" ht="14.65" thickBot="1" x14ac:dyDescent="0.5">
      <c r="A14" s="12" t="s">
        <v>17</v>
      </c>
      <c r="B14" s="25">
        <v>0</v>
      </c>
      <c r="C14" s="25">
        <v>0</v>
      </c>
      <c r="D14" s="25">
        <v>0</v>
      </c>
      <c r="E14" s="26">
        <v>0</v>
      </c>
      <c r="F14" s="29"/>
      <c r="G14" t="s">
        <v>35</v>
      </c>
      <c r="H14" s="1">
        <f t="shared" si="7"/>
        <v>0</v>
      </c>
      <c r="I14" s="1">
        <f t="shared" si="3"/>
        <v>0</v>
      </c>
      <c r="J14" s="1">
        <f t="shared" si="3"/>
        <v>0</v>
      </c>
      <c r="K14" s="1">
        <f t="shared" si="3"/>
        <v>0</v>
      </c>
      <c r="L14" s="16"/>
      <c r="M14" s="5">
        <f>H14/$G$2/$G$40</f>
        <v>0</v>
      </c>
      <c r="N14" s="5">
        <f t="shared" si="1"/>
        <v>0</v>
      </c>
      <c r="O14" s="5">
        <f t="shared" si="1"/>
        <v>0</v>
      </c>
      <c r="P14" s="5">
        <f t="shared" si="1"/>
        <v>0</v>
      </c>
      <c r="Q14" s="16"/>
      <c r="R14" s="5">
        <f t="shared" si="5"/>
        <v>0</v>
      </c>
      <c r="S14" s="5">
        <f t="shared" si="2"/>
        <v>0</v>
      </c>
      <c r="T14" s="1">
        <f t="shared" si="6"/>
        <v>0</v>
      </c>
      <c r="V14" s="24">
        <v>13</v>
      </c>
      <c r="W14" s="59">
        <v>2.3182639495753001</v>
      </c>
      <c r="X14" s="60">
        <v>7.5330898402897903E-2</v>
      </c>
      <c r="Z14" s="24">
        <v>52</v>
      </c>
      <c r="AA14" s="59">
        <v>1.9169406071450801</v>
      </c>
      <c r="AB14" s="60">
        <v>8.0032872227816104E-2</v>
      </c>
      <c r="AD14" s="24">
        <v>89</v>
      </c>
      <c r="AE14" s="59">
        <v>1.20548135560402</v>
      </c>
      <c r="AF14" s="60">
        <v>6.2997653825083003E-2</v>
      </c>
    </row>
    <row r="15" spans="1:32" ht="14.65" thickBot="1" x14ac:dyDescent="0.5">
      <c r="B15" s="29"/>
      <c r="C15" s="29"/>
      <c r="D15" s="29"/>
      <c r="E15" s="29"/>
      <c r="F15" s="29"/>
      <c r="L15" s="16"/>
      <c r="Q15" s="16"/>
      <c r="R15" s="5"/>
      <c r="S15" s="5"/>
      <c r="V15" s="24">
        <v>14</v>
      </c>
      <c r="W15" s="59">
        <v>2.3274701477803599</v>
      </c>
      <c r="X15" s="60">
        <v>7.4187512073296297E-2</v>
      </c>
      <c r="Z15" s="24">
        <v>53</v>
      </c>
      <c r="AA15" s="59">
        <v>1.9148002678731599</v>
      </c>
      <c r="AB15" s="60">
        <v>7.9059664598701895E-2</v>
      </c>
      <c r="AD15" s="24">
        <v>90</v>
      </c>
      <c r="AE15" s="59">
        <v>1.37359007762569</v>
      </c>
      <c r="AF15" s="60">
        <v>6.3733921194596393E-2</v>
      </c>
    </row>
    <row r="16" spans="1:32" x14ac:dyDescent="0.45">
      <c r="A16" s="6" t="s">
        <v>0</v>
      </c>
      <c r="B16" s="30" t="s">
        <v>1</v>
      </c>
      <c r="C16" s="30" t="s">
        <v>2</v>
      </c>
      <c r="D16" s="30" t="s">
        <v>3</v>
      </c>
      <c r="E16" s="31" t="s">
        <v>4</v>
      </c>
      <c r="F16" s="29"/>
      <c r="G16" s="17" t="s">
        <v>48</v>
      </c>
      <c r="L16" s="16"/>
      <c r="Q16" s="16"/>
      <c r="R16" s="5"/>
      <c r="S16" s="5"/>
      <c r="V16" s="24">
        <v>15</v>
      </c>
      <c r="W16" s="59">
        <v>2.2618272058447699</v>
      </c>
      <c r="X16" s="60">
        <v>7.2122477266697294E-2</v>
      </c>
      <c r="Z16" s="24">
        <v>54</v>
      </c>
      <c r="AA16" s="59">
        <v>1.9323879975879199</v>
      </c>
      <c r="AB16" s="60">
        <v>8.4361806126760502E-2</v>
      </c>
      <c r="AD16" s="24">
        <v>91</v>
      </c>
      <c r="AE16" s="59">
        <v>1.3422316732949999</v>
      </c>
      <c r="AF16" s="60">
        <v>5.6702825928740902E-2</v>
      </c>
    </row>
    <row r="17" spans="1:32" ht="14.65" thickBot="1" x14ac:dyDescent="0.5">
      <c r="A17" s="9" t="s">
        <v>7</v>
      </c>
      <c r="B17" s="22">
        <v>9</v>
      </c>
      <c r="C17" s="22">
        <v>1</v>
      </c>
      <c r="D17" s="22">
        <v>0</v>
      </c>
      <c r="E17" s="23">
        <v>6</v>
      </c>
      <c r="F17" s="29"/>
      <c r="G17" s="18">
        <f>E41/COUNTA(G18:G27)*G46/4</f>
        <v>2.4836045869286116E-2</v>
      </c>
      <c r="H17" s="1" t="s">
        <v>40</v>
      </c>
      <c r="I17" s="1" t="s">
        <v>41</v>
      </c>
      <c r="J17" s="1" t="s">
        <v>42</v>
      </c>
      <c r="K17" s="1" t="s">
        <v>43</v>
      </c>
      <c r="L17" s="16"/>
      <c r="M17" s="19" t="s">
        <v>49</v>
      </c>
      <c r="N17" s="19" t="s">
        <v>50</v>
      </c>
      <c r="O17" s="19" t="s">
        <v>51</v>
      </c>
      <c r="P17" s="19" t="s">
        <v>50</v>
      </c>
      <c r="Q17" s="16"/>
      <c r="R17" s="1" t="s">
        <v>49</v>
      </c>
      <c r="S17" s="1" t="s">
        <v>51</v>
      </c>
      <c r="T17" s="1" t="s">
        <v>50</v>
      </c>
      <c r="V17" s="24">
        <v>16</v>
      </c>
      <c r="W17" s="59">
        <v>2.33392696741207</v>
      </c>
      <c r="X17" s="60">
        <v>7.1739131847222401E-2</v>
      </c>
      <c r="Z17" s="24">
        <v>55</v>
      </c>
      <c r="AA17" s="59">
        <v>2.0019685613277298</v>
      </c>
      <c r="AB17" s="60">
        <v>8.2039719491344906E-2</v>
      </c>
      <c r="AD17" s="24">
        <v>92</v>
      </c>
      <c r="AE17" s="59">
        <v>1.26764732596087</v>
      </c>
      <c r="AF17" s="60">
        <v>6.1006644874423997E-2</v>
      </c>
    </row>
    <row r="18" spans="1:32" x14ac:dyDescent="0.45">
      <c r="A18" s="9" t="s">
        <v>8</v>
      </c>
      <c r="B18" s="22">
        <v>18</v>
      </c>
      <c r="C18" s="22">
        <v>5</v>
      </c>
      <c r="D18" s="22">
        <v>1</v>
      </c>
      <c r="E18" s="23">
        <v>4</v>
      </c>
      <c r="F18" s="29"/>
      <c r="G18" t="s">
        <v>26</v>
      </c>
      <c r="H18" s="1">
        <f>B18+B17</f>
        <v>27</v>
      </c>
      <c r="I18" s="1">
        <f t="shared" ref="I18:K18" si="8">C18+C17</f>
        <v>6</v>
      </c>
      <c r="J18" s="1">
        <f t="shared" si="8"/>
        <v>1</v>
      </c>
      <c r="K18" s="1">
        <f t="shared" si="8"/>
        <v>10</v>
      </c>
      <c r="L18" s="16"/>
      <c r="M18" s="1">
        <f>H18/$G$17/$G$41</f>
        <v>31.974399275888018</v>
      </c>
      <c r="N18" s="1">
        <f t="shared" ref="N18:P27" si="9">I18/$G$17/$G$41</f>
        <v>7.105422061308448</v>
      </c>
      <c r="O18" s="1">
        <f t="shared" si="9"/>
        <v>1.1842370102180748</v>
      </c>
      <c r="P18" s="1">
        <f t="shared" si="9"/>
        <v>11.842370102180746</v>
      </c>
      <c r="Q18" s="16"/>
      <c r="R18" s="5">
        <f t="shared" si="5"/>
        <v>31.974399275888018</v>
      </c>
      <c r="S18" s="5">
        <f t="shared" ref="S18:S27" si="10">O18</f>
        <v>1.1842370102180748</v>
      </c>
      <c r="T18" s="1">
        <f t="shared" si="6"/>
        <v>9.4738960817445967</v>
      </c>
      <c r="V18" s="24">
        <v>17</v>
      </c>
      <c r="W18" s="59">
        <v>2.3652312391640602</v>
      </c>
      <c r="X18" s="60">
        <v>7.1445618271873304E-2</v>
      </c>
      <c r="Z18" s="24">
        <v>56</v>
      </c>
      <c r="AA18" s="59">
        <v>1.8659628754456601</v>
      </c>
      <c r="AB18" s="60">
        <v>7.9303265649068699E-2</v>
      </c>
      <c r="AD18" s="24">
        <v>93</v>
      </c>
      <c r="AE18" s="59">
        <v>1.1999879199429899</v>
      </c>
      <c r="AF18" s="60">
        <v>5.3190957468320997E-2</v>
      </c>
    </row>
    <row r="19" spans="1:32" x14ac:dyDescent="0.45">
      <c r="A19" s="9" t="s">
        <v>9</v>
      </c>
      <c r="B19" s="22">
        <v>9</v>
      </c>
      <c r="C19" s="22">
        <v>7</v>
      </c>
      <c r="D19" s="22">
        <v>3</v>
      </c>
      <c r="E19" s="23">
        <v>3</v>
      </c>
      <c r="F19" s="29"/>
      <c r="G19" t="s">
        <v>27</v>
      </c>
      <c r="H19" s="1">
        <f>B19</f>
        <v>9</v>
      </c>
      <c r="I19" s="1">
        <f t="shared" ref="I19:K27" si="11">C19</f>
        <v>7</v>
      </c>
      <c r="J19" s="1">
        <f t="shared" si="11"/>
        <v>3</v>
      </c>
      <c r="K19" s="1">
        <f t="shared" si="11"/>
        <v>3</v>
      </c>
      <c r="L19" s="16"/>
      <c r="M19" s="1">
        <f t="shared" ref="M19:M27" si="12">H19/$G$17/$G$41</f>
        <v>10.658133091962672</v>
      </c>
      <c r="N19" s="1">
        <f t="shared" si="9"/>
        <v>8.2896590715265219</v>
      </c>
      <c r="O19" s="1">
        <f t="shared" si="9"/>
        <v>3.552711030654224</v>
      </c>
      <c r="P19" s="1">
        <f t="shared" si="9"/>
        <v>3.552711030654224</v>
      </c>
      <c r="Q19" s="16"/>
      <c r="R19" s="5">
        <f t="shared" si="5"/>
        <v>10.658133091962672</v>
      </c>
      <c r="S19" s="5">
        <f t="shared" si="10"/>
        <v>3.552711030654224</v>
      </c>
      <c r="T19" s="1">
        <f t="shared" si="6"/>
        <v>5.9211850510903732</v>
      </c>
      <c r="V19" s="24">
        <v>18</v>
      </c>
      <c r="W19" s="59">
        <v>2.3944089349815001</v>
      </c>
      <c r="X19" s="60">
        <v>6.8971465174284999E-2</v>
      </c>
      <c r="Z19" s="24">
        <v>57</v>
      </c>
      <c r="AA19" s="59">
        <v>1.96068891377123</v>
      </c>
      <c r="AB19" s="60">
        <v>7.9828302239270094E-2</v>
      </c>
      <c r="AD19" s="24">
        <v>94</v>
      </c>
      <c r="AE19" s="59">
        <v>1.28382062009642</v>
      </c>
      <c r="AF19" s="60">
        <v>5.8685984709960497E-2</v>
      </c>
    </row>
    <row r="20" spans="1:32" x14ac:dyDescent="0.45">
      <c r="A20" s="9" t="s">
        <v>10</v>
      </c>
      <c r="B20" s="22">
        <v>8</v>
      </c>
      <c r="C20" s="22">
        <v>5</v>
      </c>
      <c r="D20" s="22">
        <v>4</v>
      </c>
      <c r="E20" s="23">
        <v>0</v>
      </c>
      <c r="F20" s="29"/>
      <c r="G20" t="s">
        <v>28</v>
      </c>
      <c r="H20" s="1">
        <f t="shared" ref="H20:H27" si="13">B20</f>
        <v>8</v>
      </c>
      <c r="I20" s="1">
        <f t="shared" si="11"/>
        <v>5</v>
      </c>
      <c r="J20" s="1">
        <f t="shared" si="11"/>
        <v>4</v>
      </c>
      <c r="K20" s="1">
        <f t="shared" si="11"/>
        <v>0</v>
      </c>
      <c r="L20" s="15"/>
      <c r="M20" s="1">
        <f t="shared" si="12"/>
        <v>9.4738960817445985</v>
      </c>
      <c r="N20" s="1">
        <f t="shared" si="9"/>
        <v>5.9211850510903732</v>
      </c>
      <c r="O20" s="1">
        <f t="shared" si="9"/>
        <v>4.7369480408722993</v>
      </c>
      <c r="P20" s="1">
        <f t="shared" si="9"/>
        <v>0</v>
      </c>
      <c r="Q20" s="16"/>
      <c r="R20" s="5">
        <f t="shared" si="5"/>
        <v>9.4738960817445985</v>
      </c>
      <c r="S20" s="5">
        <f t="shared" si="10"/>
        <v>4.7369480408722993</v>
      </c>
      <c r="T20" s="1">
        <f t="shared" si="6"/>
        <v>2.9605925255451866</v>
      </c>
      <c r="V20" s="24">
        <v>19</v>
      </c>
      <c r="W20" s="59">
        <v>2.4894626249665599</v>
      </c>
      <c r="X20" s="60">
        <v>7.1722711986056203E-2</v>
      </c>
      <c r="Z20" s="24">
        <v>58</v>
      </c>
      <c r="AA20" s="59">
        <v>1.9617221514306999</v>
      </c>
      <c r="AB20" s="60">
        <v>8.6384943501674596E-2</v>
      </c>
      <c r="AD20" s="24">
        <v>95</v>
      </c>
      <c r="AE20" s="59">
        <v>1.45940923427169</v>
      </c>
      <c r="AF20" s="60">
        <v>6.2033891467326602E-2</v>
      </c>
    </row>
    <row r="21" spans="1:32" x14ac:dyDescent="0.45">
      <c r="A21" s="9" t="s">
        <v>11</v>
      </c>
      <c r="B21" s="22">
        <v>3</v>
      </c>
      <c r="C21" s="22">
        <v>2</v>
      </c>
      <c r="D21" s="22">
        <v>4</v>
      </c>
      <c r="E21" s="23">
        <v>1</v>
      </c>
      <c r="F21" s="29"/>
      <c r="G21" t="s">
        <v>29</v>
      </c>
      <c r="H21" s="1">
        <f t="shared" si="13"/>
        <v>3</v>
      </c>
      <c r="I21" s="1">
        <f t="shared" si="11"/>
        <v>2</v>
      </c>
      <c r="J21" s="1">
        <f t="shared" si="11"/>
        <v>4</v>
      </c>
      <c r="K21" s="1">
        <f t="shared" si="11"/>
        <v>1</v>
      </c>
      <c r="L21" s="16"/>
      <c r="M21" s="1">
        <f t="shared" si="12"/>
        <v>3.552711030654224</v>
      </c>
      <c r="N21" s="1">
        <f t="shared" si="9"/>
        <v>2.3684740204361496</v>
      </c>
      <c r="O21" s="1">
        <f t="shared" si="9"/>
        <v>4.7369480408722993</v>
      </c>
      <c r="P21" s="1">
        <f t="shared" si="9"/>
        <v>1.1842370102180748</v>
      </c>
      <c r="Q21" s="16"/>
      <c r="R21" s="5">
        <f t="shared" si="5"/>
        <v>3.552711030654224</v>
      </c>
      <c r="S21" s="5">
        <f t="shared" si="10"/>
        <v>4.7369480408722993</v>
      </c>
      <c r="T21" s="1">
        <f t="shared" si="6"/>
        <v>1.7763555153271122</v>
      </c>
      <c r="V21" s="24">
        <v>20</v>
      </c>
      <c r="W21" s="59">
        <v>2.38031237373951</v>
      </c>
      <c r="X21" s="60">
        <v>7.50390415588882E-2</v>
      </c>
      <c r="Z21" s="24">
        <v>59</v>
      </c>
      <c r="AA21" s="59">
        <v>1.99220641328323</v>
      </c>
      <c r="AB21" s="60">
        <v>8.4656658857240899E-2</v>
      </c>
      <c r="AD21" s="24">
        <v>96</v>
      </c>
      <c r="AE21" s="59">
        <v>1.3029696466429299</v>
      </c>
      <c r="AF21" s="60">
        <v>5.7134966348860602E-2</v>
      </c>
    </row>
    <row r="22" spans="1:32" x14ac:dyDescent="0.45">
      <c r="A22" s="9" t="s">
        <v>12</v>
      </c>
      <c r="B22" s="22">
        <v>0</v>
      </c>
      <c r="C22" s="22">
        <v>1</v>
      </c>
      <c r="D22" s="22">
        <v>10</v>
      </c>
      <c r="E22" s="23">
        <v>1</v>
      </c>
      <c r="F22" s="29"/>
      <c r="G22" t="s">
        <v>30</v>
      </c>
      <c r="H22" s="1">
        <f t="shared" si="13"/>
        <v>0</v>
      </c>
      <c r="I22" s="1">
        <f t="shared" si="11"/>
        <v>1</v>
      </c>
      <c r="J22" s="1">
        <f t="shared" si="11"/>
        <v>10</v>
      </c>
      <c r="K22" s="1">
        <f t="shared" si="11"/>
        <v>1</v>
      </c>
      <c r="L22" s="16"/>
      <c r="M22" s="1">
        <f t="shared" si="12"/>
        <v>0</v>
      </c>
      <c r="N22" s="1">
        <f t="shared" si="9"/>
        <v>1.1842370102180748</v>
      </c>
      <c r="O22" s="1">
        <f t="shared" si="9"/>
        <v>11.842370102180746</v>
      </c>
      <c r="P22" s="1">
        <f t="shared" si="9"/>
        <v>1.1842370102180748</v>
      </c>
      <c r="Q22" s="16"/>
      <c r="R22" s="5">
        <f t="shared" si="5"/>
        <v>0</v>
      </c>
      <c r="S22" s="5">
        <f t="shared" si="10"/>
        <v>11.842370102180746</v>
      </c>
      <c r="T22" s="1">
        <f t="shared" si="6"/>
        <v>1.1842370102180748</v>
      </c>
      <c r="V22" s="24">
        <v>21</v>
      </c>
      <c r="W22" s="59">
        <v>2.3789944018189599</v>
      </c>
      <c r="X22" s="60">
        <v>7.4696681999182196E-2</v>
      </c>
      <c r="Z22" s="24">
        <v>60</v>
      </c>
      <c r="AA22" s="59">
        <v>2.04676012089738</v>
      </c>
      <c r="AB22" s="60">
        <v>8.9362687792803694E-2</v>
      </c>
      <c r="AD22" s="24">
        <v>97</v>
      </c>
      <c r="AE22" s="59">
        <v>1.26202601119845</v>
      </c>
      <c r="AF22" s="60">
        <v>6.1179041504031202E-2</v>
      </c>
    </row>
    <row r="23" spans="1:32" x14ac:dyDescent="0.45">
      <c r="A23" s="9" t="s">
        <v>13</v>
      </c>
      <c r="B23" s="22">
        <v>1</v>
      </c>
      <c r="C23" s="22">
        <v>0</v>
      </c>
      <c r="D23" s="22">
        <v>2</v>
      </c>
      <c r="E23" s="23">
        <v>1</v>
      </c>
      <c r="F23" s="29"/>
      <c r="G23" t="s">
        <v>31</v>
      </c>
      <c r="H23" s="1">
        <f t="shared" si="13"/>
        <v>1</v>
      </c>
      <c r="I23" s="1">
        <f t="shared" si="11"/>
        <v>0</v>
      </c>
      <c r="J23" s="1">
        <f t="shared" si="11"/>
        <v>2</v>
      </c>
      <c r="K23" s="1">
        <f t="shared" si="11"/>
        <v>1</v>
      </c>
      <c r="L23" s="16"/>
      <c r="M23" s="1">
        <f t="shared" si="12"/>
        <v>1.1842370102180748</v>
      </c>
      <c r="N23" s="1">
        <f t="shared" si="9"/>
        <v>0</v>
      </c>
      <c r="O23" s="1">
        <f t="shared" si="9"/>
        <v>2.3684740204361496</v>
      </c>
      <c r="P23" s="1">
        <f t="shared" si="9"/>
        <v>1.1842370102180748</v>
      </c>
      <c r="Q23" s="16"/>
      <c r="R23" s="5">
        <f t="shared" si="5"/>
        <v>1.1842370102180748</v>
      </c>
      <c r="S23" s="5">
        <f t="shared" si="10"/>
        <v>2.3684740204361496</v>
      </c>
      <c r="T23" s="1">
        <f t="shared" si="6"/>
        <v>0.59211850510903741</v>
      </c>
      <c r="V23" s="24">
        <v>22</v>
      </c>
      <c r="W23" s="59">
        <v>2.4295959873850199</v>
      </c>
      <c r="X23" s="60">
        <v>7.1942532290583894E-2</v>
      </c>
      <c r="Z23" s="24">
        <v>61</v>
      </c>
      <c r="AA23" s="59">
        <v>1.95321680631579</v>
      </c>
      <c r="AB23" s="60">
        <v>8.3353236700524802E-2</v>
      </c>
      <c r="AD23" s="24">
        <v>98</v>
      </c>
      <c r="AE23" s="59">
        <v>1.3859515939306699</v>
      </c>
      <c r="AF23" s="60">
        <v>6.5609031552711805E-2</v>
      </c>
    </row>
    <row r="24" spans="1:32" x14ac:dyDescent="0.45">
      <c r="A24" s="9" t="s">
        <v>14</v>
      </c>
      <c r="B24" s="22">
        <v>0</v>
      </c>
      <c r="C24" s="22">
        <v>0</v>
      </c>
      <c r="D24" s="22">
        <v>0</v>
      </c>
      <c r="E24" s="23">
        <v>0</v>
      </c>
      <c r="F24" s="29"/>
      <c r="G24" t="s">
        <v>32</v>
      </c>
      <c r="H24" s="1">
        <f t="shared" si="13"/>
        <v>0</v>
      </c>
      <c r="I24" s="1">
        <f t="shared" si="11"/>
        <v>0</v>
      </c>
      <c r="J24" s="1">
        <f t="shared" si="11"/>
        <v>0</v>
      </c>
      <c r="K24" s="1">
        <f t="shared" si="11"/>
        <v>0</v>
      </c>
      <c r="L24" s="16"/>
      <c r="M24" s="1">
        <f t="shared" si="12"/>
        <v>0</v>
      </c>
      <c r="N24" s="1">
        <f t="shared" si="9"/>
        <v>0</v>
      </c>
      <c r="O24" s="1">
        <f t="shared" si="9"/>
        <v>0</v>
      </c>
      <c r="P24" s="1">
        <f t="shared" si="9"/>
        <v>0</v>
      </c>
      <c r="Q24" s="16"/>
      <c r="R24" s="5">
        <f t="shared" si="5"/>
        <v>0</v>
      </c>
      <c r="S24" s="5">
        <f t="shared" si="10"/>
        <v>0</v>
      </c>
      <c r="T24" s="1">
        <f t="shared" si="6"/>
        <v>0</v>
      </c>
      <c r="V24" s="24">
        <v>23</v>
      </c>
      <c r="W24" s="59">
        <v>2.37821779376887</v>
      </c>
      <c r="X24" s="60">
        <v>6.9337502225874106E-2</v>
      </c>
      <c r="Z24" s="24">
        <v>62</v>
      </c>
      <c r="AA24" s="59">
        <v>1.9284815873661401</v>
      </c>
      <c r="AB24" s="60">
        <v>8.0515724108468398E-2</v>
      </c>
      <c r="AD24" s="24">
        <v>99</v>
      </c>
      <c r="AE24" s="59">
        <v>1.3837379046442</v>
      </c>
      <c r="AF24" s="60">
        <v>6.3151545379508206E-2</v>
      </c>
    </row>
    <row r="25" spans="1:32" x14ac:dyDescent="0.45">
      <c r="A25" s="9" t="s">
        <v>15</v>
      </c>
      <c r="B25" s="22">
        <v>0</v>
      </c>
      <c r="C25" s="22">
        <v>0</v>
      </c>
      <c r="D25" s="22">
        <v>0</v>
      </c>
      <c r="E25" s="23">
        <v>0</v>
      </c>
      <c r="F25" s="29"/>
      <c r="G25" t="s">
        <v>33</v>
      </c>
      <c r="H25" s="1">
        <f t="shared" si="13"/>
        <v>0</v>
      </c>
      <c r="I25" s="1">
        <f t="shared" si="11"/>
        <v>0</v>
      </c>
      <c r="J25" s="1">
        <f t="shared" si="11"/>
        <v>0</v>
      </c>
      <c r="K25" s="1">
        <f t="shared" si="11"/>
        <v>0</v>
      </c>
      <c r="L25" s="16"/>
      <c r="M25" s="1">
        <f t="shared" si="12"/>
        <v>0</v>
      </c>
      <c r="N25" s="1">
        <f t="shared" si="9"/>
        <v>0</v>
      </c>
      <c r="O25" s="1">
        <f t="shared" si="9"/>
        <v>0</v>
      </c>
      <c r="P25" s="1">
        <f t="shared" si="9"/>
        <v>0</v>
      </c>
      <c r="Q25" s="16"/>
      <c r="R25" s="5">
        <f t="shared" si="5"/>
        <v>0</v>
      </c>
      <c r="S25" s="5">
        <f t="shared" si="10"/>
        <v>0</v>
      </c>
      <c r="T25" s="1">
        <f t="shared" si="6"/>
        <v>0</v>
      </c>
      <c r="V25" s="24">
        <v>24</v>
      </c>
      <c r="W25" s="59">
        <v>2.3694519017063</v>
      </c>
      <c r="X25" s="60">
        <v>7.2968763893290697E-2</v>
      </c>
      <c r="Z25" s="24">
        <v>63</v>
      </c>
      <c r="AA25" s="59">
        <v>1.9864246955379099</v>
      </c>
      <c r="AB25" s="60">
        <v>7.8785304398936898E-2</v>
      </c>
      <c r="AD25" s="24">
        <v>100</v>
      </c>
      <c r="AE25" s="59">
        <v>1.26975183565577</v>
      </c>
      <c r="AF25" s="60">
        <v>5.9170130301178597E-2</v>
      </c>
    </row>
    <row r="26" spans="1:32" x14ac:dyDescent="0.45">
      <c r="A26" s="9" t="s">
        <v>16</v>
      </c>
      <c r="B26" s="22">
        <v>0</v>
      </c>
      <c r="C26" s="22">
        <v>0</v>
      </c>
      <c r="D26" s="22">
        <v>0</v>
      </c>
      <c r="E26" s="23">
        <v>0</v>
      </c>
      <c r="F26" s="29"/>
      <c r="G26" t="s">
        <v>34</v>
      </c>
      <c r="H26" s="1">
        <f t="shared" si="13"/>
        <v>0</v>
      </c>
      <c r="I26" s="1">
        <f t="shared" si="11"/>
        <v>0</v>
      </c>
      <c r="J26" s="1">
        <f t="shared" si="11"/>
        <v>0</v>
      </c>
      <c r="K26" s="1">
        <f t="shared" si="11"/>
        <v>0</v>
      </c>
      <c r="L26" s="16"/>
      <c r="M26" s="1">
        <f t="shared" si="12"/>
        <v>0</v>
      </c>
      <c r="N26" s="1">
        <f t="shared" si="9"/>
        <v>0</v>
      </c>
      <c r="O26" s="1">
        <f t="shared" si="9"/>
        <v>0</v>
      </c>
      <c r="P26" s="1">
        <f t="shared" si="9"/>
        <v>0</v>
      </c>
      <c r="Q26" s="16"/>
      <c r="R26" s="5">
        <f t="shared" si="5"/>
        <v>0</v>
      </c>
      <c r="S26" s="5">
        <f t="shared" si="10"/>
        <v>0</v>
      </c>
      <c r="T26" s="1">
        <f t="shared" si="6"/>
        <v>0</v>
      </c>
      <c r="V26" s="24">
        <v>25</v>
      </c>
      <c r="W26" s="59">
        <v>2.3784506286842202</v>
      </c>
      <c r="X26" s="60">
        <v>7.15975564258476E-2</v>
      </c>
      <c r="Z26" s="24">
        <v>64</v>
      </c>
      <c r="AA26" s="59">
        <v>1.93557206061749</v>
      </c>
      <c r="AB26" s="60">
        <v>7.72156740138914E-2</v>
      </c>
      <c r="AD26" s="24">
        <v>101</v>
      </c>
      <c r="AE26" s="59">
        <v>1.37392532386357</v>
      </c>
      <c r="AF26" s="60">
        <v>6.5573853863856599E-2</v>
      </c>
    </row>
    <row r="27" spans="1:32" ht="14.65" thickBot="1" x14ac:dyDescent="0.5">
      <c r="A27" s="12" t="s">
        <v>17</v>
      </c>
      <c r="B27" s="25">
        <v>0</v>
      </c>
      <c r="C27" s="25">
        <v>0</v>
      </c>
      <c r="D27" s="25">
        <v>0</v>
      </c>
      <c r="E27" s="26">
        <v>0</v>
      </c>
      <c r="F27" s="29"/>
      <c r="G27" t="s">
        <v>35</v>
      </c>
      <c r="H27" s="1">
        <f t="shared" si="13"/>
        <v>0</v>
      </c>
      <c r="I27" s="1">
        <f t="shared" si="11"/>
        <v>0</v>
      </c>
      <c r="J27" s="1">
        <f t="shared" si="11"/>
        <v>0</v>
      </c>
      <c r="K27" s="1">
        <f t="shared" si="11"/>
        <v>0</v>
      </c>
      <c r="L27" s="16"/>
      <c r="M27" s="1">
        <f t="shared" si="12"/>
        <v>0</v>
      </c>
      <c r="N27" s="1">
        <f t="shared" si="9"/>
        <v>0</v>
      </c>
      <c r="O27" s="1">
        <f t="shared" si="9"/>
        <v>0</v>
      </c>
      <c r="P27" s="1">
        <f t="shared" si="9"/>
        <v>0</v>
      </c>
      <c r="Q27" s="16"/>
      <c r="R27" s="5">
        <f t="shared" si="5"/>
        <v>0</v>
      </c>
      <c r="S27" s="5">
        <f t="shared" si="10"/>
        <v>0</v>
      </c>
      <c r="T27" s="1">
        <f t="shared" si="6"/>
        <v>0</v>
      </c>
      <c r="V27" s="24">
        <v>26</v>
      </c>
      <c r="W27" s="59">
        <v>2.37176438134312</v>
      </c>
      <c r="X27" s="60">
        <v>7.1430627170316702E-2</v>
      </c>
      <c r="Z27" s="24">
        <v>65</v>
      </c>
      <c r="AA27" s="59">
        <v>1.9771636581693599</v>
      </c>
      <c r="AB27" s="60">
        <v>7.8166577440205498E-2</v>
      </c>
      <c r="AD27" s="24">
        <v>102</v>
      </c>
      <c r="AE27" s="59">
        <v>1.39294812212967</v>
      </c>
      <c r="AF27" s="60">
        <v>6.0896916943970598E-2</v>
      </c>
    </row>
    <row r="28" spans="1:32" ht="14.65" thickBot="1" x14ac:dyDescent="0.5">
      <c r="B28" s="29"/>
      <c r="C28" s="29"/>
      <c r="D28" s="29"/>
      <c r="E28" s="29"/>
      <c r="F28" s="29"/>
      <c r="L28" s="16"/>
      <c r="Q28" s="16"/>
      <c r="R28" s="5"/>
      <c r="S28" s="5"/>
      <c r="V28" s="24">
        <v>27</v>
      </c>
      <c r="W28" s="59">
        <v>2.4027705165057398</v>
      </c>
      <c r="X28" s="60">
        <v>7.0445523414865499E-2</v>
      </c>
      <c r="Z28" s="24">
        <v>66</v>
      </c>
      <c r="AA28" s="59">
        <v>1.9960514182992599</v>
      </c>
      <c r="AB28" s="60">
        <v>8.2157494943203499E-2</v>
      </c>
      <c r="AD28" s="24">
        <v>103</v>
      </c>
      <c r="AE28" s="59">
        <v>1.32382057788764</v>
      </c>
      <c r="AF28" s="60">
        <v>5.6900811035292397E-2</v>
      </c>
    </row>
    <row r="29" spans="1:32" x14ac:dyDescent="0.45">
      <c r="A29" s="6" t="s">
        <v>0</v>
      </c>
      <c r="B29" s="30" t="s">
        <v>1</v>
      </c>
      <c r="C29" s="30" t="s">
        <v>2</v>
      </c>
      <c r="D29" s="30" t="s">
        <v>3</v>
      </c>
      <c r="E29" s="31" t="s">
        <v>4</v>
      </c>
      <c r="F29" s="29"/>
      <c r="G29" s="17" t="s">
        <v>48</v>
      </c>
      <c r="L29" s="16"/>
      <c r="Q29" s="16"/>
      <c r="R29" s="5"/>
      <c r="S29" s="5"/>
      <c r="V29" s="24">
        <v>28</v>
      </c>
      <c r="W29" s="59">
        <v>2.4229442128018599</v>
      </c>
      <c r="X29" s="60">
        <v>7.3363047771287299E-2</v>
      </c>
      <c r="Z29" s="24">
        <v>67</v>
      </c>
      <c r="AA29" s="59">
        <v>1.93544624210228</v>
      </c>
      <c r="AB29" s="60">
        <v>7.9779440341774796E-2</v>
      </c>
      <c r="AD29" s="24">
        <v>104</v>
      </c>
      <c r="AE29" s="59">
        <v>1.33653031331877</v>
      </c>
      <c r="AF29" s="60">
        <v>5.82591187418652E-2</v>
      </c>
    </row>
    <row r="30" spans="1:32" ht="14.65" thickBot="1" x14ac:dyDescent="0.5">
      <c r="A30" s="9" t="s">
        <v>11</v>
      </c>
      <c r="B30" s="22">
        <v>4</v>
      </c>
      <c r="C30" s="22">
        <v>1</v>
      </c>
      <c r="D30" s="22">
        <v>0</v>
      </c>
      <c r="E30" s="23">
        <v>0</v>
      </c>
      <c r="F30" s="29"/>
      <c r="G30" s="18">
        <f>E42/COUNTA(G31:G36)*G47/4</f>
        <v>1.9675676464987402E-2</v>
      </c>
      <c r="H30" s="1" t="s">
        <v>40</v>
      </c>
      <c r="I30" s="1" t="s">
        <v>41</v>
      </c>
      <c r="J30" s="1" t="s">
        <v>42</v>
      </c>
      <c r="K30" s="1" t="s">
        <v>43</v>
      </c>
      <c r="L30" s="16"/>
      <c r="M30" s="19" t="s">
        <v>49</v>
      </c>
      <c r="N30" s="19" t="s">
        <v>50</v>
      </c>
      <c r="O30" s="19" t="s">
        <v>51</v>
      </c>
      <c r="P30" s="19" t="s">
        <v>50</v>
      </c>
      <c r="Q30" s="16"/>
      <c r="R30" s="1" t="s">
        <v>49</v>
      </c>
      <c r="S30" s="1" t="s">
        <v>51</v>
      </c>
      <c r="T30" s="1" t="s">
        <v>50</v>
      </c>
      <c r="V30" s="24">
        <v>29</v>
      </c>
      <c r="W30" s="59">
        <v>2.4431228309774</v>
      </c>
      <c r="X30" s="60">
        <v>6.9785782502606405E-2</v>
      </c>
      <c r="Z30" s="24">
        <v>68</v>
      </c>
      <c r="AA30" s="59">
        <v>1.96940909818906</v>
      </c>
      <c r="AB30" s="60">
        <v>8.0839321375121898E-2</v>
      </c>
      <c r="AD30" s="24">
        <v>105</v>
      </c>
      <c r="AE30" s="59">
        <v>1.3573719754142299</v>
      </c>
      <c r="AF30" s="60">
        <v>6.0809590289240101E-2</v>
      </c>
    </row>
    <row r="31" spans="1:32" x14ac:dyDescent="0.45">
      <c r="A31" s="9" t="s">
        <v>12</v>
      </c>
      <c r="B31" s="22">
        <v>6</v>
      </c>
      <c r="C31" s="22">
        <v>2</v>
      </c>
      <c r="D31" s="22">
        <v>2</v>
      </c>
      <c r="E31" s="23">
        <v>2</v>
      </c>
      <c r="F31" s="29"/>
      <c r="G31" t="s">
        <v>30</v>
      </c>
      <c r="H31" s="1">
        <f>B31+B30</f>
        <v>10</v>
      </c>
      <c r="I31" s="1">
        <f t="shared" ref="I31:K31" si="14">C31+C30</f>
        <v>3</v>
      </c>
      <c r="J31" s="1">
        <f t="shared" si="14"/>
        <v>2</v>
      </c>
      <c r="K31" s="1">
        <f t="shared" si="14"/>
        <v>2</v>
      </c>
      <c r="L31" s="16"/>
      <c r="M31" s="1">
        <f>H31/$G$30/$G$42</f>
        <v>15.882554307908523</v>
      </c>
      <c r="N31" s="1">
        <f t="shared" ref="N31:P36" si="15">I31/$G$30/$G$42</f>
        <v>4.7647662923725571</v>
      </c>
      <c r="O31" s="1">
        <f t="shared" si="15"/>
        <v>3.1765108615817046</v>
      </c>
      <c r="P31" s="1">
        <f t="shared" si="15"/>
        <v>3.1765108615817046</v>
      </c>
      <c r="Q31" s="16"/>
      <c r="R31" s="5">
        <f t="shared" si="5"/>
        <v>15.882554307908523</v>
      </c>
      <c r="S31" s="5">
        <f t="shared" ref="S31:S36" si="16">O31</f>
        <v>3.1765108615817046</v>
      </c>
      <c r="T31" s="1">
        <f t="shared" si="6"/>
        <v>3.9706385769771311</v>
      </c>
      <c r="V31" s="24">
        <v>30</v>
      </c>
      <c r="W31" s="59">
        <v>2.40363487971698</v>
      </c>
      <c r="X31" s="60">
        <v>7.43747740703634E-2</v>
      </c>
      <c r="Z31" s="24">
        <v>69</v>
      </c>
      <c r="AA31" s="59">
        <v>1.9694215236096999</v>
      </c>
      <c r="AB31" s="60">
        <v>8.1506542906044893E-2</v>
      </c>
      <c r="AD31" s="24">
        <v>106</v>
      </c>
      <c r="AE31" s="59">
        <v>1.2256968813074001</v>
      </c>
      <c r="AF31" s="60">
        <v>6.0277553458333202E-2</v>
      </c>
    </row>
    <row r="32" spans="1:32" x14ac:dyDescent="0.45">
      <c r="A32" s="9" t="s">
        <v>13</v>
      </c>
      <c r="B32" s="22">
        <v>2</v>
      </c>
      <c r="C32" s="22">
        <v>0</v>
      </c>
      <c r="D32" s="22">
        <v>1</v>
      </c>
      <c r="E32" s="23">
        <v>0</v>
      </c>
      <c r="F32" s="29"/>
      <c r="G32" t="s">
        <v>31</v>
      </c>
      <c r="H32" s="1">
        <f>B32</f>
        <v>2</v>
      </c>
      <c r="I32" s="1">
        <f t="shared" ref="I32:K36" si="17">C32</f>
        <v>0</v>
      </c>
      <c r="J32" s="1">
        <f t="shared" si="17"/>
        <v>1</v>
      </c>
      <c r="K32" s="1">
        <f t="shared" si="17"/>
        <v>0</v>
      </c>
      <c r="L32" s="16"/>
      <c r="M32" s="1">
        <f t="shared" ref="M32:M36" si="18">H32/$G$30/$G$42</f>
        <v>3.1765108615817046</v>
      </c>
      <c r="N32" s="1">
        <f t="shared" si="15"/>
        <v>0</v>
      </c>
      <c r="O32" s="1">
        <f t="shared" si="15"/>
        <v>1.5882554307908523</v>
      </c>
      <c r="P32" s="1">
        <f t="shared" si="15"/>
        <v>0</v>
      </c>
      <c r="Q32" s="16"/>
      <c r="R32" s="5">
        <f t="shared" si="5"/>
        <v>3.1765108615817046</v>
      </c>
      <c r="S32" s="5">
        <f t="shared" si="16"/>
        <v>1.5882554307908523</v>
      </c>
      <c r="T32" s="1">
        <f t="shared" si="6"/>
        <v>0</v>
      </c>
      <c r="V32" s="24">
        <v>31</v>
      </c>
      <c r="W32" s="59">
        <v>2.3162860089263901</v>
      </c>
      <c r="X32" s="60">
        <v>7.1719234936648807E-2</v>
      </c>
      <c r="Z32" s="24">
        <v>70</v>
      </c>
      <c r="AA32" s="59">
        <v>1.99774442415804</v>
      </c>
      <c r="AB32" s="60">
        <v>9.10465770842077E-2</v>
      </c>
      <c r="AD32" s="24">
        <v>107</v>
      </c>
      <c r="AE32" s="59">
        <v>1.1015378974865599</v>
      </c>
      <c r="AF32" s="60">
        <v>5.3151713340337699E-2</v>
      </c>
    </row>
    <row r="33" spans="1:32" x14ac:dyDescent="0.45">
      <c r="A33" s="9" t="s">
        <v>14</v>
      </c>
      <c r="B33" s="22">
        <v>0</v>
      </c>
      <c r="C33" s="22">
        <v>0</v>
      </c>
      <c r="D33" s="22">
        <v>0</v>
      </c>
      <c r="E33" s="23">
        <v>0</v>
      </c>
      <c r="F33" s="29"/>
      <c r="G33" t="s">
        <v>32</v>
      </c>
      <c r="H33" s="1">
        <f t="shared" ref="H33:H36" si="19">B33</f>
        <v>0</v>
      </c>
      <c r="I33" s="1">
        <f t="shared" si="17"/>
        <v>0</v>
      </c>
      <c r="J33" s="1">
        <f t="shared" si="17"/>
        <v>0</v>
      </c>
      <c r="K33" s="1">
        <f t="shared" si="17"/>
        <v>0</v>
      </c>
      <c r="L33" s="16"/>
      <c r="M33" s="1">
        <f t="shared" si="18"/>
        <v>0</v>
      </c>
      <c r="N33" s="1">
        <f t="shared" si="15"/>
        <v>0</v>
      </c>
      <c r="O33" s="1">
        <f t="shared" si="15"/>
        <v>0</v>
      </c>
      <c r="P33" s="1">
        <f t="shared" si="15"/>
        <v>0</v>
      </c>
      <c r="Q33" s="16"/>
      <c r="R33" s="5">
        <f t="shared" si="5"/>
        <v>0</v>
      </c>
      <c r="S33" s="5">
        <f t="shared" si="16"/>
        <v>0</v>
      </c>
      <c r="T33" s="1">
        <f t="shared" si="6"/>
        <v>0</v>
      </c>
      <c r="V33" s="24">
        <v>32</v>
      </c>
      <c r="W33" s="59">
        <v>2.3950207542327702</v>
      </c>
      <c r="X33" s="60">
        <v>6.9103520548376998E-2</v>
      </c>
      <c r="Z33" s="24">
        <v>71</v>
      </c>
      <c r="AA33" s="59">
        <v>1.9466482561959599</v>
      </c>
      <c r="AB33" s="60">
        <v>7.8805639750576306E-2</v>
      </c>
      <c r="AD33" s="24">
        <v>108</v>
      </c>
      <c r="AE33" s="59">
        <v>1.3249598663861899</v>
      </c>
      <c r="AF33" s="60">
        <v>6.6036577670027699E-2</v>
      </c>
    </row>
    <row r="34" spans="1:32" ht="14.65" thickBot="1" x14ac:dyDescent="0.5">
      <c r="A34" s="9" t="s">
        <v>15</v>
      </c>
      <c r="B34" s="22">
        <v>0</v>
      </c>
      <c r="C34" s="22">
        <v>0</v>
      </c>
      <c r="D34" s="22">
        <v>0</v>
      </c>
      <c r="E34" s="23">
        <v>0</v>
      </c>
      <c r="F34" s="29"/>
      <c r="G34" t="s">
        <v>33</v>
      </c>
      <c r="H34" s="1">
        <f t="shared" si="19"/>
        <v>0</v>
      </c>
      <c r="I34" s="1">
        <f t="shared" si="17"/>
        <v>0</v>
      </c>
      <c r="J34" s="1">
        <f t="shared" si="17"/>
        <v>0</v>
      </c>
      <c r="K34" s="1">
        <f t="shared" si="17"/>
        <v>0</v>
      </c>
      <c r="L34" s="16"/>
      <c r="M34" s="1">
        <f t="shared" si="18"/>
        <v>0</v>
      </c>
      <c r="N34" s="1">
        <f t="shared" si="15"/>
        <v>0</v>
      </c>
      <c r="O34" s="1">
        <f t="shared" si="15"/>
        <v>0</v>
      </c>
      <c r="P34" s="1">
        <f t="shared" si="15"/>
        <v>0</v>
      </c>
      <c r="Q34" s="16"/>
      <c r="R34" s="5">
        <f t="shared" si="5"/>
        <v>0</v>
      </c>
      <c r="S34" s="5">
        <f t="shared" si="16"/>
        <v>0</v>
      </c>
      <c r="T34" s="1">
        <f t="shared" si="6"/>
        <v>0</v>
      </c>
      <c r="V34" s="24">
        <v>33</v>
      </c>
      <c r="W34" s="59">
        <v>2.3814335108484999</v>
      </c>
      <c r="X34" s="60">
        <v>7.6209775402451593E-2</v>
      </c>
      <c r="Z34" s="24">
        <v>72</v>
      </c>
      <c r="AA34" s="59">
        <v>1.69825154520388</v>
      </c>
      <c r="AB34" s="60">
        <v>8.2373274602639907E-2</v>
      </c>
      <c r="AD34" s="27"/>
      <c r="AE34" s="61"/>
      <c r="AF34" s="62"/>
    </row>
    <row r="35" spans="1:32" x14ac:dyDescent="0.45">
      <c r="A35" s="9" t="s">
        <v>16</v>
      </c>
      <c r="B35" s="22">
        <v>0</v>
      </c>
      <c r="C35" s="22">
        <v>0</v>
      </c>
      <c r="D35" s="22">
        <v>0</v>
      </c>
      <c r="E35" s="23">
        <v>0</v>
      </c>
      <c r="F35" s="29"/>
      <c r="G35" t="s">
        <v>34</v>
      </c>
      <c r="H35" s="1">
        <f t="shared" si="19"/>
        <v>0</v>
      </c>
      <c r="I35" s="1">
        <f t="shared" si="17"/>
        <v>0</v>
      </c>
      <c r="J35" s="1">
        <f t="shared" si="17"/>
        <v>0</v>
      </c>
      <c r="K35" s="1">
        <f t="shared" si="17"/>
        <v>0</v>
      </c>
      <c r="L35" s="15"/>
      <c r="M35" s="1">
        <f t="shared" si="18"/>
        <v>0</v>
      </c>
      <c r="N35" s="1">
        <f t="shared" si="15"/>
        <v>0</v>
      </c>
      <c r="O35" s="1">
        <f t="shared" si="15"/>
        <v>0</v>
      </c>
      <c r="P35" s="1">
        <f t="shared" si="15"/>
        <v>0</v>
      </c>
      <c r="Q35" s="15"/>
      <c r="R35" s="5">
        <f t="shared" si="5"/>
        <v>0</v>
      </c>
      <c r="S35" s="5">
        <f t="shared" si="16"/>
        <v>0</v>
      </c>
      <c r="T35" s="1">
        <f t="shared" si="6"/>
        <v>0</v>
      </c>
      <c r="V35" s="24">
        <v>34</v>
      </c>
      <c r="W35" s="59">
        <v>2.2381356483748598</v>
      </c>
      <c r="X35" s="60">
        <v>7.3267902681135297E-2</v>
      </c>
      <c r="Z35" s="24">
        <v>73</v>
      </c>
      <c r="AA35" s="59">
        <v>1.9481196575946</v>
      </c>
      <c r="AB35" s="60">
        <v>8.2189612172670498E-2</v>
      </c>
      <c r="AD35" s="28"/>
      <c r="AE35" s="63"/>
      <c r="AF35" s="63"/>
    </row>
    <row r="36" spans="1:32" ht="14.65" thickBot="1" x14ac:dyDescent="0.5">
      <c r="A36" s="12" t="s">
        <v>17</v>
      </c>
      <c r="B36" s="25">
        <v>0</v>
      </c>
      <c r="C36" s="25">
        <v>0</v>
      </c>
      <c r="D36" s="25">
        <v>0</v>
      </c>
      <c r="E36" s="26">
        <v>0</v>
      </c>
      <c r="F36" s="29"/>
      <c r="G36" t="s">
        <v>35</v>
      </c>
      <c r="H36" s="1">
        <f t="shared" si="19"/>
        <v>0</v>
      </c>
      <c r="I36" s="1">
        <f t="shared" si="17"/>
        <v>0</v>
      </c>
      <c r="J36" s="1">
        <f t="shared" si="17"/>
        <v>0</v>
      </c>
      <c r="K36" s="1">
        <f t="shared" si="17"/>
        <v>0</v>
      </c>
      <c r="L36" s="16"/>
      <c r="M36" s="1">
        <f t="shared" si="18"/>
        <v>0</v>
      </c>
      <c r="N36" s="1">
        <f t="shared" si="15"/>
        <v>0</v>
      </c>
      <c r="O36" s="1">
        <f t="shared" si="15"/>
        <v>0</v>
      </c>
      <c r="P36" s="1">
        <f t="shared" si="15"/>
        <v>0</v>
      </c>
      <c r="Q36" s="16"/>
      <c r="R36" s="5">
        <f t="shared" si="5"/>
        <v>0</v>
      </c>
      <c r="S36" s="5">
        <f t="shared" si="16"/>
        <v>0</v>
      </c>
      <c r="T36" s="1">
        <f t="shared" si="6"/>
        <v>0</v>
      </c>
      <c r="V36" s="24">
        <v>35</v>
      </c>
      <c r="W36" s="59">
        <v>2.2982519063250901</v>
      </c>
      <c r="X36" s="60">
        <v>7.9186673271096505E-2</v>
      </c>
      <c r="Z36" s="24"/>
      <c r="AA36" s="59"/>
      <c r="AB36" s="60"/>
      <c r="AD36" s="28"/>
      <c r="AE36" s="63"/>
      <c r="AF36" s="63"/>
    </row>
    <row r="37" spans="1:32" ht="14.65" thickBot="1" x14ac:dyDescent="0.5">
      <c r="B37" s="29"/>
      <c r="C37" s="29"/>
      <c r="D37" s="29"/>
      <c r="E37" s="29"/>
      <c r="F37" s="29"/>
      <c r="V37" s="24"/>
      <c r="W37" s="59"/>
      <c r="X37" s="60"/>
      <c r="Z37" s="24"/>
      <c r="AA37" s="59"/>
      <c r="AB37" s="60"/>
      <c r="AD37" s="28"/>
      <c r="AE37" s="63"/>
      <c r="AF37" s="63"/>
    </row>
    <row r="38" spans="1:32" x14ac:dyDescent="0.45">
      <c r="A38" s="6" t="s">
        <v>18</v>
      </c>
      <c r="B38" s="30" t="s">
        <v>19</v>
      </c>
      <c r="C38" s="31" t="s">
        <v>20</v>
      </c>
      <c r="D38" s="29"/>
      <c r="E38" s="29" t="s">
        <v>38</v>
      </c>
      <c r="F38" s="33" t="s">
        <v>37</v>
      </c>
      <c r="G38" s="1" t="s">
        <v>36</v>
      </c>
      <c r="H38">
        <f>SUM(H3:H37)</f>
        <v>95</v>
      </c>
      <c r="I38">
        <f t="shared" ref="I38:T38" si="20">SUM(I3:I37)</f>
        <v>48</v>
      </c>
      <c r="J38">
        <f t="shared" si="20"/>
        <v>51</v>
      </c>
      <c r="K38">
        <f t="shared" si="20"/>
        <v>46</v>
      </c>
      <c r="L38">
        <f t="shared" si="20"/>
        <v>0</v>
      </c>
      <c r="M38">
        <f t="shared" si="20"/>
        <v>120.84125682086423</v>
      </c>
      <c r="N38">
        <f t="shared" si="20"/>
        <v>60.448931045859375</v>
      </c>
      <c r="O38">
        <f t="shared" si="20"/>
        <v>64.001642076513605</v>
      </c>
      <c r="P38">
        <f t="shared" si="20"/>
        <v>58.075355153796039</v>
      </c>
      <c r="Q38">
        <f t="shared" si="20"/>
        <v>0</v>
      </c>
      <c r="R38">
        <f t="shared" si="20"/>
        <v>120.84125682086423</v>
      </c>
      <c r="S38">
        <f t="shared" si="20"/>
        <v>64.001642076513605</v>
      </c>
      <c r="T38">
        <f t="shared" si="20"/>
        <v>59.262143099827703</v>
      </c>
      <c r="V38" s="24"/>
      <c r="W38" s="59"/>
      <c r="X38" s="60"/>
      <c r="Z38" s="24"/>
      <c r="AA38" s="59"/>
      <c r="AB38" s="60"/>
    </row>
    <row r="39" spans="1:32" ht="14.65" thickBot="1" x14ac:dyDescent="0.5">
      <c r="A39" s="9">
        <v>1</v>
      </c>
      <c r="B39" s="59">
        <v>2.4372366634883136</v>
      </c>
      <c r="C39" s="59">
        <v>0.10603431735229497</v>
      </c>
      <c r="D39" s="29"/>
      <c r="E39" s="29"/>
      <c r="F39" s="33"/>
      <c r="V39" s="24"/>
      <c r="W39" s="59"/>
      <c r="X39" s="60"/>
      <c r="Z39" s="27"/>
      <c r="AA39" s="61"/>
      <c r="AB39" s="62"/>
    </row>
    <row r="40" spans="1:32" ht="14.65" thickBot="1" x14ac:dyDescent="0.5">
      <c r="A40" s="9">
        <v>2</v>
      </c>
      <c r="B40" s="59">
        <v>2.3318224657781346</v>
      </c>
      <c r="C40" s="59">
        <v>7.2902810128621334E-2</v>
      </c>
      <c r="D40" s="29"/>
      <c r="E40" s="32">
        <f>AVERAGE('Cell_5 Gold count'!W:W)</f>
        <v>2.3318224657781328</v>
      </c>
      <c r="F40" s="32">
        <f>_xlfn.STDEV.P('Cell_5 Gold count'!W:W)</f>
        <v>0.1337730212145832</v>
      </c>
      <c r="G40" s="1">
        <f>COUNT('Cell_5 Gold count'!W:W)</f>
        <v>35</v>
      </c>
      <c r="H40" s="20" t="str">
        <f>IF(ABS((E40-B40)/E40)&lt;0.001,"MATCH","ERROR")</f>
        <v>MATCH</v>
      </c>
      <c r="J40" s="21"/>
      <c r="V40" s="12"/>
      <c r="W40" s="47"/>
      <c r="X40" s="48"/>
    </row>
    <row r="41" spans="1:32" x14ac:dyDescent="0.45">
      <c r="A41" s="9">
        <v>3</v>
      </c>
      <c r="B41" s="59">
        <v>1.9318218942732723</v>
      </c>
      <c r="C41" s="59">
        <v>8.1845629323730684E-2</v>
      </c>
      <c r="D41" s="29"/>
      <c r="E41" s="32">
        <f>AVERAGE('Cell_5 Gold count'!AA:AA)</f>
        <v>1.9318218942732719</v>
      </c>
      <c r="F41" s="32">
        <f>_xlfn.STDEV.P('Cell_5 Gold count'!AA:AA)</f>
        <v>9.0191229610693632E-2</v>
      </c>
      <c r="G41" s="1">
        <f>COUNT('Cell_5 Gold count'!AA:AA)</f>
        <v>34</v>
      </c>
      <c r="H41" s="20" t="str">
        <f t="shared" ref="H41" si="21">IF(ABS((E41-B41)/E41)&lt;0.001,"MATCH","ERROR")</f>
        <v>MATCH</v>
      </c>
    </row>
    <row r="42" spans="1:32" ht="14.65" thickBot="1" x14ac:dyDescent="0.5">
      <c r="A42" s="12">
        <v>4</v>
      </c>
      <c r="B42" s="59">
        <v>1.2880813123623862</v>
      </c>
      <c r="C42" s="59">
        <v>5.8346897290259415E-2</v>
      </c>
      <c r="D42" s="29"/>
      <c r="E42" s="32">
        <f>AVERAGE('Cell_5 Gold count'!AE:AE)</f>
        <v>1.2880813123623864</v>
      </c>
      <c r="F42" s="32">
        <f>_xlfn.STDEV.P('Cell_5 Gold count'!AE:AE)</f>
        <v>7.5433870207111398E-2</v>
      </c>
      <c r="G42" s="1">
        <f>COUNT('Cell_5 Gold count'!AE:AE)</f>
        <v>32</v>
      </c>
      <c r="H42" s="20" t="str">
        <f>IF(ABS((E42-B42)/E42)&lt;0.001,"MATCH","ERROR")</f>
        <v>MATCH</v>
      </c>
    </row>
    <row r="43" spans="1:32" x14ac:dyDescent="0.45">
      <c r="B43" s="29"/>
      <c r="C43" s="29"/>
      <c r="D43" s="29"/>
      <c r="E43" s="29"/>
      <c r="F43" s="33"/>
    </row>
    <row r="44" spans="1:32" x14ac:dyDescent="0.45">
      <c r="B44" s="29"/>
      <c r="C44" s="29"/>
      <c r="D44" s="29"/>
      <c r="E44" s="29" t="s">
        <v>47</v>
      </c>
      <c r="F44" s="33" t="s">
        <v>37</v>
      </c>
      <c r="G44" s="1" t="s">
        <v>39</v>
      </c>
    </row>
    <row r="45" spans="1:32" x14ac:dyDescent="0.45">
      <c r="D45" s="1" t="s">
        <v>44</v>
      </c>
      <c r="E45" s="3">
        <f>AVERAGE('Cell_5 Gold count'!X:X)</f>
        <v>7.2902810128621306E-2</v>
      </c>
      <c r="F45" s="4">
        <f>_xlfn.STDEV.P('Cell_5 Gold count'!X:X)</f>
        <v>3.0402961711742597E-3</v>
      </c>
      <c r="G45" s="4">
        <f>E45*2*PI()</f>
        <v>0.45806186545225652</v>
      </c>
      <c r="H45" s="20" t="str">
        <f>IF(ABS((E45-C40)/E45)&lt;0.001,"MATCH","ERROR")</f>
        <v>MATCH</v>
      </c>
    </row>
    <row r="46" spans="1:32" x14ac:dyDescent="0.45">
      <c r="D46" s="1" t="s">
        <v>45</v>
      </c>
      <c r="E46" s="3">
        <f>AVERAGE('Cell_5 Gold count'!AB:AB)</f>
        <v>8.1845629323730643E-2</v>
      </c>
      <c r="F46" s="4">
        <f>_xlfn.STDEV.P('Cell_5 Gold count'!AB:AB)</f>
        <v>3.5253142869297398E-3</v>
      </c>
      <c r="G46" s="4">
        <f t="shared" ref="G46:G47" si="22">E46*2*PI()</f>
        <v>0.51425125562373109</v>
      </c>
      <c r="H46" s="20" t="str">
        <f t="shared" ref="H46:H47" si="23">IF(ABS((E46-C41)/E46)&lt;0.001,"MATCH","ERROR")</f>
        <v>MATCH</v>
      </c>
    </row>
    <row r="47" spans="1:32" x14ac:dyDescent="0.45">
      <c r="D47" s="1" t="s">
        <v>46</v>
      </c>
      <c r="E47" s="3">
        <f>AVERAGE('Cell_5 Gold count'!AF:AF)</f>
        <v>5.8346897290259436E-2</v>
      </c>
      <c r="F47" s="4">
        <f>_xlfn.STDEV.P('Cell_5 Gold count'!AF:AF)</f>
        <v>4.6991599205071745E-3</v>
      </c>
      <c r="G47" s="4">
        <f t="shared" si="22"/>
        <v>0.3666043677736745</v>
      </c>
      <c r="H47" s="20" t="str">
        <f t="shared" si="23"/>
        <v>MATCH</v>
      </c>
    </row>
    <row r="48" spans="1:32" ht="14.65" thickBot="1" x14ac:dyDescent="0.5"/>
    <row r="49" spans="1:7" x14ac:dyDescent="0.45">
      <c r="A49" s="6"/>
      <c r="B49" s="7" t="s">
        <v>53</v>
      </c>
      <c r="C49" s="7" t="s">
        <v>59</v>
      </c>
      <c r="D49" s="42" t="s">
        <v>58</v>
      </c>
      <c r="E49" s="7" t="s">
        <v>61</v>
      </c>
      <c r="F49" s="7"/>
      <c r="G49" s="8"/>
    </row>
    <row r="50" spans="1:7" x14ac:dyDescent="0.45">
      <c r="A50" s="34" t="s">
        <v>44</v>
      </c>
      <c r="B50" s="38">
        <f>E40/COUNTA(G3:G14)*G45/4</f>
        <v>2.2252478095371085E-2</v>
      </c>
      <c r="C50" s="38">
        <f>E40/COUNTA(G3:G14)</f>
        <v>0.1943185388148444</v>
      </c>
      <c r="D50" s="38">
        <f>E45</f>
        <v>7.2902810128621306E-2</v>
      </c>
      <c r="E50" s="41">
        <f>0.1473</f>
        <v>0.14729999999999999</v>
      </c>
      <c r="F50" s="38">
        <f>E50/8</f>
        <v>1.8412499999999998E-2</v>
      </c>
      <c r="G50" s="39"/>
    </row>
    <row r="51" spans="1:7" x14ac:dyDescent="0.45">
      <c r="A51" s="34" t="s">
        <v>45</v>
      </c>
      <c r="B51" s="38">
        <f>E41/COUNTA(G18:G27)*G46/4</f>
        <v>2.4836045869286116E-2</v>
      </c>
      <c r="C51" s="38">
        <f>E41/COUNTA(G18:G27)</f>
        <v>0.19318218942732718</v>
      </c>
      <c r="D51" s="38">
        <f t="shared" ref="D51:D52" si="24">E46</f>
        <v>8.1845629323730643E-2</v>
      </c>
      <c r="E51" s="41">
        <f>0.1664</f>
        <v>0.16639999999999999</v>
      </c>
      <c r="F51" s="38">
        <f t="shared" ref="F51:F52" si="25">E51/8</f>
        <v>2.0799999999999999E-2</v>
      </c>
      <c r="G51" s="39"/>
    </row>
    <row r="52" spans="1:7" x14ac:dyDescent="0.45">
      <c r="A52" s="34" t="s">
        <v>46</v>
      </c>
      <c r="B52" s="38">
        <f>E42/COUNTA(G31:G36)*G47/4</f>
        <v>1.9675676464987402E-2</v>
      </c>
      <c r="C52" s="38">
        <f>E42/COUNTA(G31:G36)</f>
        <v>0.21468021872706441</v>
      </c>
      <c r="D52" s="38">
        <f t="shared" si="24"/>
        <v>5.8346897290259436E-2</v>
      </c>
      <c r="E52" s="41">
        <f>0.1273</f>
        <v>0.1273</v>
      </c>
      <c r="F52" s="38">
        <f t="shared" si="25"/>
        <v>1.59125E-2</v>
      </c>
      <c r="G52" s="39"/>
    </row>
    <row r="53" spans="1:7" x14ac:dyDescent="0.45">
      <c r="A53" s="34"/>
      <c r="B53" s="38"/>
      <c r="C53" s="38"/>
      <c r="D53" s="38"/>
      <c r="E53" s="38"/>
      <c r="F53" s="38"/>
      <c r="G53" s="39"/>
    </row>
    <row r="54" spans="1:7" x14ac:dyDescent="0.45">
      <c r="A54" s="9"/>
      <c r="B54" s="10"/>
      <c r="C54" s="10"/>
      <c r="D54" s="10" t="s">
        <v>57</v>
      </c>
      <c r="E54" s="10"/>
      <c r="F54" s="10" t="s">
        <v>60</v>
      </c>
      <c r="G54" s="11"/>
    </row>
    <row r="55" spans="1:7" x14ac:dyDescent="0.45">
      <c r="A55" s="34" t="s">
        <v>44</v>
      </c>
      <c r="B55" s="38">
        <f>C50</f>
        <v>0.1943185388148444</v>
      </c>
      <c r="C55" s="38">
        <f>E45</f>
        <v>7.2902810128621306E-2</v>
      </c>
      <c r="D55" s="38">
        <f>PI()*C55^2*(1+B55/C55)</f>
        <v>6.1201954792856138E-2</v>
      </c>
      <c r="E55" s="38"/>
      <c r="F55" s="38">
        <f>(B50-F50)/B50</f>
        <v>0.17256406584981074</v>
      </c>
      <c r="G55" s="11"/>
    </row>
    <row r="56" spans="1:7" x14ac:dyDescent="0.45">
      <c r="A56" s="34" t="s">
        <v>45</v>
      </c>
      <c r="B56" s="38">
        <f t="shared" ref="B56:B57" si="26">C51</f>
        <v>0.19318218942732718</v>
      </c>
      <c r="C56" s="38">
        <f t="shared" ref="C56:C57" si="27">E46</f>
        <v>8.1845629323730643E-2</v>
      </c>
      <c r="D56" s="38">
        <f t="shared" ref="D56:D57" si="28">PI()*C56^2*(1+B56/C56)</f>
        <v>7.0716700562093698E-2</v>
      </c>
      <c r="E56" s="38"/>
      <c r="F56" s="38">
        <f t="shared" ref="F56:F57" si="29">(B51-F51)/B51</f>
        <v>0.16250758637377766</v>
      </c>
      <c r="G56" s="11"/>
    </row>
    <row r="57" spans="1:7" ht="14.65" thickBot="1" x14ac:dyDescent="0.5">
      <c r="A57" s="35" t="s">
        <v>46</v>
      </c>
      <c r="B57" s="40">
        <f t="shared" si="26"/>
        <v>0.21468021872706441</v>
      </c>
      <c r="C57" s="40">
        <f t="shared" si="27"/>
        <v>5.8346897290259436E-2</v>
      </c>
      <c r="D57" s="40">
        <f t="shared" si="28"/>
        <v>5.0046466626300343E-2</v>
      </c>
      <c r="E57" s="40"/>
      <c r="F57" s="40">
        <f t="shared" si="29"/>
        <v>0.19126033464129805</v>
      </c>
      <c r="G57" s="14"/>
    </row>
  </sheetData>
  <conditionalFormatting sqref="R3:T36">
    <cfRule type="top10" dxfId="1" priority="2" rank="10"/>
  </conditionalFormatting>
  <conditionalFormatting sqref="H40:H47">
    <cfRule type="cellIs" dxfId="0" priority="1" operator="equal">
      <formula>"ERROR"</formula>
    </cfRule>
  </conditionalFormatting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57"/>
  <sheetViews>
    <sheetView topLeftCell="A10" workbookViewId="0">
      <selection activeCell="C42" sqref="C42"/>
    </sheetView>
  </sheetViews>
  <sheetFormatPr defaultRowHeight="14.25" x14ac:dyDescent="0.45"/>
  <cols>
    <col min="5" max="5" width="9.86328125" bestFit="1" customWidth="1"/>
    <col min="7" max="7" width="9.59765625" bestFit="1" customWidth="1"/>
    <col min="8" max="8" width="6.6640625" style="2" bestFit="1" customWidth="1"/>
    <col min="9" max="11" width="5.19921875" style="2" bestFit="1" customWidth="1"/>
    <col min="12" max="12" width="1.796875" style="2" customWidth="1"/>
    <col min="13" max="13" width="6.19921875" style="51" bestFit="1" customWidth="1"/>
    <col min="14" max="16" width="5.19921875" style="51" bestFit="1" customWidth="1"/>
    <col min="17" max="17" width="2.19921875" style="2" customWidth="1"/>
    <col min="18" max="18" width="6.19921875" style="2" bestFit="1" customWidth="1"/>
    <col min="19" max="20" width="5.19921875" style="2" bestFit="1" customWidth="1"/>
    <col min="21" max="21" width="4" style="1" customWidth="1"/>
    <col min="22" max="22" width="2.73046875" bestFit="1" customWidth="1"/>
    <col min="23" max="23" width="5.73046875" bestFit="1" customWidth="1"/>
    <col min="24" max="24" width="5.53125" bestFit="1" customWidth="1"/>
    <col min="25" max="25" width="3" customWidth="1"/>
    <col min="26" max="26" width="2.73046875" bestFit="1" customWidth="1"/>
    <col min="27" max="27" width="5.73046875" bestFit="1" customWidth="1"/>
    <col min="28" max="28" width="5.53125" bestFit="1" customWidth="1"/>
    <col min="29" max="29" width="3.1328125" customWidth="1"/>
    <col min="30" max="30" width="3.73046875" bestFit="1" customWidth="1"/>
    <col min="31" max="31" width="5.73046875" bestFit="1" customWidth="1"/>
    <col min="32" max="32" width="5.53125" bestFit="1" customWidth="1"/>
    <col min="33" max="35" width="4" customWidth="1"/>
  </cols>
  <sheetData>
    <row r="1" spans="1:32" x14ac:dyDescent="0.45">
      <c r="A1" s="6" t="s">
        <v>0</v>
      </c>
      <c r="B1" s="7" t="s">
        <v>1</v>
      </c>
      <c r="C1" s="7" t="s">
        <v>2</v>
      </c>
      <c r="D1" s="7" t="s">
        <v>3</v>
      </c>
      <c r="E1" s="8" t="s">
        <v>4</v>
      </c>
      <c r="G1" s="17" t="s">
        <v>48</v>
      </c>
      <c r="V1" s="6" t="s">
        <v>21</v>
      </c>
      <c r="W1" s="7" t="s">
        <v>22</v>
      </c>
      <c r="X1" s="8" t="s">
        <v>23</v>
      </c>
      <c r="Z1" s="6" t="s">
        <v>21</v>
      </c>
      <c r="AA1" s="7" t="s">
        <v>22</v>
      </c>
      <c r="AB1" s="8" t="s">
        <v>23</v>
      </c>
      <c r="AD1" s="6" t="s">
        <v>21</v>
      </c>
      <c r="AE1" s="7" t="s">
        <v>22</v>
      </c>
      <c r="AF1" s="8" t="s">
        <v>23</v>
      </c>
    </row>
    <row r="2" spans="1:32" ht="14.65" thickBot="1" x14ac:dyDescent="0.5">
      <c r="A2" s="9" t="s">
        <v>5</v>
      </c>
      <c r="B2" s="10">
        <v>4</v>
      </c>
      <c r="C2" s="10">
        <v>11</v>
      </c>
      <c r="D2" s="10">
        <v>9</v>
      </c>
      <c r="E2" s="11">
        <v>8</v>
      </c>
      <c r="G2" s="18">
        <f>E40/COUNTA(G3:G14)*G45/4</f>
        <v>2.4340926332271993E-2</v>
      </c>
      <c r="H2" s="2" t="s">
        <v>40</v>
      </c>
      <c r="I2" s="2" t="s">
        <v>41</v>
      </c>
      <c r="J2" s="2" t="s">
        <v>42</v>
      </c>
      <c r="K2" s="2" t="s">
        <v>43</v>
      </c>
      <c r="M2" s="52" t="s">
        <v>49</v>
      </c>
      <c r="N2" s="52" t="s">
        <v>50</v>
      </c>
      <c r="O2" s="52" t="s">
        <v>51</v>
      </c>
      <c r="P2" s="52" t="s">
        <v>50</v>
      </c>
      <c r="R2" s="2" t="s">
        <v>49</v>
      </c>
      <c r="S2" s="2" t="s">
        <v>51</v>
      </c>
      <c r="T2" s="2" t="s">
        <v>50</v>
      </c>
      <c r="V2" s="9">
        <v>2</v>
      </c>
      <c r="W2" s="43">
        <v>0.607491338162235</v>
      </c>
      <c r="X2" s="44">
        <v>6.9330358691943095E-2</v>
      </c>
      <c r="Z2" s="9">
        <v>41</v>
      </c>
      <c r="AA2" s="43">
        <v>1.32824802694155</v>
      </c>
      <c r="AB2" s="44">
        <v>8.2015366972191805E-2</v>
      </c>
      <c r="AD2" s="9">
        <v>79</v>
      </c>
      <c r="AE2" s="43">
        <v>0.976212467394592</v>
      </c>
      <c r="AF2" s="44">
        <v>5.1678919222785703E-2</v>
      </c>
    </row>
    <row r="3" spans="1:32" x14ac:dyDescent="0.45">
      <c r="A3" s="9" t="s">
        <v>6</v>
      </c>
      <c r="B3" s="10">
        <v>11</v>
      </c>
      <c r="C3" s="10">
        <v>12</v>
      </c>
      <c r="D3" s="10">
        <v>22</v>
      </c>
      <c r="E3" s="11">
        <v>21</v>
      </c>
      <c r="G3" t="s">
        <v>24</v>
      </c>
      <c r="H3" s="2">
        <f>B3+B2</f>
        <v>15</v>
      </c>
      <c r="I3" s="2">
        <f t="shared" ref="I3:K3" si="0">C3+C2</f>
        <v>23</v>
      </c>
      <c r="J3" s="2">
        <f t="shared" si="0"/>
        <v>31</v>
      </c>
      <c r="K3" s="2">
        <f t="shared" si="0"/>
        <v>29</v>
      </c>
      <c r="L3" s="53"/>
      <c r="M3" s="2">
        <f>H3/$G$2/$G$40</f>
        <v>15.801181079351487</v>
      </c>
      <c r="N3" s="2">
        <f t="shared" ref="N3:P3" si="1">I3/$G$2/$G$40</f>
        <v>24.228477655005616</v>
      </c>
      <c r="O3" s="2">
        <f t="shared" si="1"/>
        <v>32.655774230659738</v>
      </c>
      <c r="P3" s="2">
        <f t="shared" si="1"/>
        <v>30.54895008674621</v>
      </c>
      <c r="Q3" s="53"/>
      <c r="R3" s="2">
        <f>M3</f>
        <v>15.801181079351487</v>
      </c>
      <c r="S3" s="2">
        <f t="shared" ref="S3:S14" si="2">O3</f>
        <v>32.655774230659738</v>
      </c>
      <c r="T3" s="2">
        <f>(N3+P3)/2</f>
        <v>27.388713870875911</v>
      </c>
      <c r="V3" s="9">
        <v>3</v>
      </c>
      <c r="W3" s="43">
        <v>1.13181025577168</v>
      </c>
      <c r="X3" s="44">
        <v>0.105945778177318</v>
      </c>
      <c r="Z3" s="9">
        <v>42</v>
      </c>
      <c r="AA3" s="43">
        <v>1.67566217387848</v>
      </c>
      <c r="AB3" s="44">
        <v>0.101113791218298</v>
      </c>
      <c r="AD3" s="9">
        <v>80</v>
      </c>
      <c r="AE3" s="43">
        <v>0.85696549863115601</v>
      </c>
      <c r="AF3" s="44">
        <v>4.60306645960624E-2</v>
      </c>
    </row>
    <row r="4" spans="1:32" x14ac:dyDescent="0.45">
      <c r="A4" s="9" t="s">
        <v>7</v>
      </c>
      <c r="B4" s="10">
        <v>8</v>
      </c>
      <c r="C4" s="10">
        <v>3</v>
      </c>
      <c r="D4" s="10">
        <v>6</v>
      </c>
      <c r="E4" s="11">
        <v>4</v>
      </c>
      <c r="G4" t="s">
        <v>25</v>
      </c>
      <c r="H4" s="2">
        <f>B4</f>
        <v>8</v>
      </c>
      <c r="I4" s="2">
        <f t="shared" ref="I4:K14" si="3">C4</f>
        <v>3</v>
      </c>
      <c r="J4" s="2">
        <f t="shared" si="3"/>
        <v>6</v>
      </c>
      <c r="K4" s="2">
        <f t="shared" si="3"/>
        <v>4</v>
      </c>
      <c r="L4" s="53"/>
      <c r="M4" s="2">
        <f t="shared" ref="M4:M13" si="4">H4/$G$2/$G$40</f>
        <v>8.4272965756541272</v>
      </c>
      <c r="N4" s="2">
        <f t="shared" ref="N4:N14" si="5">I4/$G$2/$G$40</f>
        <v>3.1602362158702975</v>
      </c>
      <c r="O4" s="2">
        <f t="shared" ref="O4:O14" si="6">J4/$G$2/$G$40</f>
        <v>6.3204724317405949</v>
      </c>
      <c r="P4" s="2">
        <f t="shared" ref="P4:P14" si="7">K4/$G$2/$G$40</f>
        <v>4.2136482878270636</v>
      </c>
      <c r="Q4" s="53"/>
      <c r="R4" s="2">
        <f t="shared" ref="R4:R36" si="8">M4</f>
        <v>8.4272965756541272</v>
      </c>
      <c r="S4" s="2">
        <f t="shared" si="2"/>
        <v>6.3204724317405949</v>
      </c>
      <c r="T4" s="2">
        <f t="shared" ref="T4:T36" si="9">(N4+P4)/2</f>
        <v>3.6869422518486807</v>
      </c>
      <c r="V4" s="9">
        <v>4</v>
      </c>
      <c r="W4" s="43">
        <v>1.94536703323802</v>
      </c>
      <c r="X4" s="44">
        <v>8.6681844825520396E-2</v>
      </c>
      <c r="Z4" s="9">
        <v>43</v>
      </c>
      <c r="AA4" s="43">
        <v>1.7433310366470001</v>
      </c>
      <c r="AB4" s="44">
        <v>0.100632337831647</v>
      </c>
      <c r="AD4" s="9">
        <v>81</v>
      </c>
      <c r="AE4" s="43">
        <v>1.16141696116482</v>
      </c>
      <c r="AF4" s="44">
        <v>6.1742843526599901E-2</v>
      </c>
    </row>
    <row r="5" spans="1:32" x14ac:dyDescent="0.45">
      <c r="A5" s="9" t="s">
        <v>8</v>
      </c>
      <c r="B5" s="10">
        <v>7</v>
      </c>
      <c r="C5" s="10">
        <v>5</v>
      </c>
      <c r="D5" s="10">
        <v>3</v>
      </c>
      <c r="E5" s="11">
        <v>6</v>
      </c>
      <c r="G5" t="s">
        <v>26</v>
      </c>
      <c r="H5" s="2">
        <f t="shared" ref="H5:H14" si="10">B5</f>
        <v>7</v>
      </c>
      <c r="I5" s="2">
        <f t="shared" si="3"/>
        <v>5</v>
      </c>
      <c r="J5" s="2">
        <f t="shared" si="3"/>
        <v>3</v>
      </c>
      <c r="K5" s="2">
        <f t="shared" si="3"/>
        <v>6</v>
      </c>
      <c r="L5" s="53"/>
      <c r="M5" s="2">
        <f t="shared" si="4"/>
        <v>7.3738845036973606</v>
      </c>
      <c r="N5" s="2">
        <f t="shared" si="5"/>
        <v>5.2670603597838292</v>
      </c>
      <c r="O5" s="2">
        <f t="shared" si="6"/>
        <v>3.1602362158702975</v>
      </c>
      <c r="P5" s="2">
        <f t="shared" si="7"/>
        <v>6.3204724317405949</v>
      </c>
      <c r="Q5" s="53"/>
      <c r="R5" s="2">
        <f t="shared" si="8"/>
        <v>7.3738845036973606</v>
      </c>
      <c r="S5" s="2">
        <f t="shared" si="2"/>
        <v>3.1602362158702975</v>
      </c>
      <c r="T5" s="2">
        <f t="shared" si="9"/>
        <v>5.7937663957622121</v>
      </c>
      <c r="V5" s="9">
        <v>5</v>
      </c>
      <c r="W5" s="43">
        <v>2.13959249311486</v>
      </c>
      <c r="X5" s="44">
        <v>8.8952872727479704E-2</v>
      </c>
      <c r="Z5" s="9">
        <v>44</v>
      </c>
      <c r="AA5" s="43">
        <v>1.5766656031044799</v>
      </c>
      <c r="AB5" s="44">
        <v>8.5408856198697106E-2</v>
      </c>
      <c r="AD5" s="9">
        <v>82</v>
      </c>
      <c r="AE5" s="43">
        <v>1.17944718702895</v>
      </c>
      <c r="AF5" s="44">
        <v>5.6428667373131097E-2</v>
      </c>
    </row>
    <row r="6" spans="1:32" x14ac:dyDescent="0.45">
      <c r="A6" s="9" t="s">
        <v>9</v>
      </c>
      <c r="B6" s="10">
        <v>3</v>
      </c>
      <c r="C6" s="10">
        <v>2</v>
      </c>
      <c r="D6" s="10">
        <v>1</v>
      </c>
      <c r="E6" s="11">
        <v>2</v>
      </c>
      <c r="G6" t="s">
        <v>27</v>
      </c>
      <c r="H6" s="2">
        <f t="shared" si="10"/>
        <v>3</v>
      </c>
      <c r="I6" s="2">
        <f t="shared" si="3"/>
        <v>2</v>
      </c>
      <c r="J6" s="2">
        <f t="shared" si="3"/>
        <v>1</v>
      </c>
      <c r="K6" s="2">
        <f t="shared" si="3"/>
        <v>2</v>
      </c>
      <c r="L6" s="53"/>
      <c r="M6" s="2">
        <f t="shared" si="4"/>
        <v>3.1602362158702975</v>
      </c>
      <c r="N6" s="2">
        <f t="shared" si="5"/>
        <v>2.1068241439135318</v>
      </c>
      <c r="O6" s="2">
        <f t="shared" si="6"/>
        <v>1.0534120719567659</v>
      </c>
      <c r="P6" s="2">
        <f t="shared" si="7"/>
        <v>2.1068241439135318</v>
      </c>
      <c r="Q6" s="53"/>
      <c r="R6" s="2">
        <f t="shared" si="8"/>
        <v>3.1602362158702975</v>
      </c>
      <c r="S6" s="2">
        <f t="shared" si="2"/>
        <v>1.0534120719567659</v>
      </c>
      <c r="T6" s="2">
        <f t="shared" si="9"/>
        <v>2.1068241439135318</v>
      </c>
      <c r="V6" s="9">
        <v>6</v>
      </c>
      <c r="W6" s="43">
        <v>2.14183564687831</v>
      </c>
      <c r="X6" s="44">
        <v>8.2051055424594094E-2</v>
      </c>
      <c r="Z6" s="9">
        <v>45</v>
      </c>
      <c r="AA6" s="43">
        <v>1.68194058435079</v>
      </c>
      <c r="AB6" s="44">
        <v>8.7759327336985299E-2</v>
      </c>
      <c r="AD6" s="9">
        <v>83</v>
      </c>
      <c r="AE6" s="43">
        <v>1.1500679257067301</v>
      </c>
      <c r="AF6" s="44">
        <v>5.6631583173931098E-2</v>
      </c>
    </row>
    <row r="7" spans="1:32" x14ac:dyDescent="0.45">
      <c r="A7" s="9" t="s">
        <v>10</v>
      </c>
      <c r="B7" s="10">
        <v>0</v>
      </c>
      <c r="C7" s="10">
        <v>1</v>
      </c>
      <c r="D7" s="10">
        <v>3</v>
      </c>
      <c r="E7" s="11">
        <v>1</v>
      </c>
      <c r="G7" t="s">
        <v>28</v>
      </c>
      <c r="H7" s="2">
        <f t="shared" si="10"/>
        <v>0</v>
      </c>
      <c r="I7" s="2">
        <f t="shared" si="3"/>
        <v>1</v>
      </c>
      <c r="J7" s="2">
        <f t="shared" si="3"/>
        <v>3</v>
      </c>
      <c r="K7" s="2">
        <f t="shared" si="3"/>
        <v>1</v>
      </c>
      <c r="L7" s="54"/>
      <c r="M7" s="2">
        <f t="shared" si="4"/>
        <v>0</v>
      </c>
      <c r="N7" s="2">
        <f t="shared" si="5"/>
        <v>1.0534120719567659</v>
      </c>
      <c r="O7" s="2">
        <f t="shared" si="6"/>
        <v>3.1602362158702975</v>
      </c>
      <c r="P7" s="2">
        <f t="shared" si="7"/>
        <v>1.0534120719567659</v>
      </c>
      <c r="Q7" s="54"/>
      <c r="R7" s="2">
        <f t="shared" si="8"/>
        <v>0</v>
      </c>
      <c r="S7" s="2">
        <f t="shared" si="2"/>
        <v>3.1602362158702975</v>
      </c>
      <c r="T7" s="2">
        <f t="shared" si="9"/>
        <v>1.0534120719567659</v>
      </c>
      <c r="V7" s="9">
        <v>7</v>
      </c>
      <c r="W7" s="43">
        <v>2.13276952538234</v>
      </c>
      <c r="X7" s="44">
        <v>9.1998182114380503E-2</v>
      </c>
      <c r="Z7" s="9">
        <v>46</v>
      </c>
      <c r="AA7" s="43">
        <v>1.8076387027805401</v>
      </c>
      <c r="AB7" s="44">
        <v>8.7009827210768803E-2</v>
      </c>
      <c r="AD7" s="9">
        <v>84</v>
      </c>
      <c r="AE7" s="43">
        <v>1.17566981629317</v>
      </c>
      <c r="AF7" s="44">
        <v>6.7201874135587605E-2</v>
      </c>
    </row>
    <row r="8" spans="1:32" x14ac:dyDescent="0.45">
      <c r="A8" s="9" t="s">
        <v>11</v>
      </c>
      <c r="B8" s="10">
        <v>2</v>
      </c>
      <c r="C8" s="10">
        <v>1</v>
      </c>
      <c r="D8" s="10">
        <v>2</v>
      </c>
      <c r="E8" s="11">
        <v>0</v>
      </c>
      <c r="G8" t="s">
        <v>29</v>
      </c>
      <c r="H8" s="2">
        <f t="shared" si="10"/>
        <v>2</v>
      </c>
      <c r="I8" s="2">
        <f t="shared" si="3"/>
        <v>1</v>
      </c>
      <c r="J8" s="2">
        <f t="shared" si="3"/>
        <v>2</v>
      </c>
      <c r="K8" s="2">
        <f t="shared" si="3"/>
        <v>0</v>
      </c>
      <c r="L8" s="54"/>
      <c r="M8" s="2">
        <f t="shared" si="4"/>
        <v>2.1068241439135318</v>
      </c>
      <c r="N8" s="2">
        <f t="shared" si="5"/>
        <v>1.0534120719567659</v>
      </c>
      <c r="O8" s="2">
        <f t="shared" si="6"/>
        <v>2.1068241439135318</v>
      </c>
      <c r="P8" s="2">
        <f t="shared" si="7"/>
        <v>0</v>
      </c>
      <c r="Q8" s="54"/>
      <c r="R8" s="2">
        <f t="shared" si="8"/>
        <v>2.1068241439135318</v>
      </c>
      <c r="S8" s="2">
        <f t="shared" si="2"/>
        <v>2.1068241439135318</v>
      </c>
      <c r="T8" s="2">
        <f t="shared" si="9"/>
        <v>0.52670603597838295</v>
      </c>
      <c r="V8" s="9">
        <v>8</v>
      </c>
      <c r="W8" s="43">
        <v>2.1013474251461002</v>
      </c>
      <c r="X8" s="44">
        <v>9.1727531463086195E-2</v>
      </c>
      <c r="Z8" s="9">
        <v>47</v>
      </c>
      <c r="AA8" s="43">
        <v>1.7712671812290901</v>
      </c>
      <c r="AB8" s="44">
        <v>8.2819647580805303E-2</v>
      </c>
      <c r="AD8" s="9">
        <v>85</v>
      </c>
      <c r="AE8" s="43">
        <v>1.2454643486096399</v>
      </c>
      <c r="AF8" s="44">
        <v>6.90552859656509E-2</v>
      </c>
    </row>
    <row r="9" spans="1:32" x14ac:dyDescent="0.45">
      <c r="A9" s="9" t="s">
        <v>12</v>
      </c>
      <c r="B9" s="10">
        <v>2</v>
      </c>
      <c r="C9" s="10">
        <v>1</v>
      </c>
      <c r="D9" s="10">
        <v>4</v>
      </c>
      <c r="E9" s="11">
        <v>0</v>
      </c>
      <c r="G9" t="s">
        <v>30</v>
      </c>
      <c r="H9" s="2">
        <f t="shared" si="10"/>
        <v>2</v>
      </c>
      <c r="I9" s="2">
        <f t="shared" si="3"/>
        <v>1</v>
      </c>
      <c r="J9" s="2">
        <f t="shared" si="3"/>
        <v>4</v>
      </c>
      <c r="K9" s="2">
        <f t="shared" si="3"/>
        <v>0</v>
      </c>
      <c r="L9" s="54"/>
      <c r="M9" s="2">
        <f t="shared" si="4"/>
        <v>2.1068241439135318</v>
      </c>
      <c r="N9" s="2">
        <f t="shared" si="5"/>
        <v>1.0534120719567659</v>
      </c>
      <c r="O9" s="2">
        <f t="shared" si="6"/>
        <v>4.2136482878270636</v>
      </c>
      <c r="P9" s="2">
        <f t="shared" si="7"/>
        <v>0</v>
      </c>
      <c r="Q9" s="54"/>
      <c r="R9" s="2">
        <f t="shared" si="8"/>
        <v>2.1068241439135318</v>
      </c>
      <c r="S9" s="2">
        <f t="shared" si="2"/>
        <v>4.2136482878270636</v>
      </c>
      <c r="T9" s="2">
        <f t="shared" si="9"/>
        <v>0.52670603597838295</v>
      </c>
      <c r="V9" s="9">
        <v>9</v>
      </c>
      <c r="W9" s="43">
        <v>2.1163049611135398</v>
      </c>
      <c r="X9" s="44">
        <v>8.0115930624319306E-2</v>
      </c>
      <c r="Z9" s="9">
        <v>48</v>
      </c>
      <c r="AA9" s="43">
        <v>1.6215993254791701</v>
      </c>
      <c r="AB9" s="44">
        <v>7.5661218427106894E-2</v>
      </c>
      <c r="AD9" s="9">
        <v>86</v>
      </c>
      <c r="AE9" s="43">
        <v>1.2118207375752901</v>
      </c>
      <c r="AF9" s="44">
        <v>6.4355168871321006E-2</v>
      </c>
    </row>
    <row r="10" spans="1:32" x14ac:dyDescent="0.45">
      <c r="A10" s="9" t="s">
        <v>13</v>
      </c>
      <c r="B10" s="10">
        <v>0</v>
      </c>
      <c r="C10" s="10">
        <v>0</v>
      </c>
      <c r="D10" s="10">
        <v>0</v>
      </c>
      <c r="E10" s="11">
        <v>0</v>
      </c>
      <c r="G10" t="s">
        <v>31</v>
      </c>
      <c r="H10" s="2">
        <f t="shared" si="10"/>
        <v>0</v>
      </c>
      <c r="I10" s="2">
        <f t="shared" si="3"/>
        <v>0</v>
      </c>
      <c r="J10" s="2">
        <f t="shared" si="3"/>
        <v>0</v>
      </c>
      <c r="K10" s="2">
        <f t="shared" si="3"/>
        <v>0</v>
      </c>
      <c r="L10" s="54"/>
      <c r="M10" s="2">
        <f t="shared" si="4"/>
        <v>0</v>
      </c>
      <c r="N10" s="2">
        <f t="shared" si="5"/>
        <v>0</v>
      </c>
      <c r="O10" s="2">
        <f t="shared" si="6"/>
        <v>0</v>
      </c>
      <c r="P10" s="2">
        <f t="shared" si="7"/>
        <v>0</v>
      </c>
      <c r="Q10" s="54"/>
      <c r="R10" s="2">
        <f t="shared" si="8"/>
        <v>0</v>
      </c>
      <c r="S10" s="2">
        <f t="shared" si="2"/>
        <v>0</v>
      </c>
      <c r="T10" s="2">
        <f t="shared" si="9"/>
        <v>0</v>
      </c>
      <c r="V10" s="9">
        <v>10</v>
      </c>
      <c r="W10" s="43">
        <v>2.1601783663573002</v>
      </c>
      <c r="X10" s="44">
        <v>9.0163398302589806E-2</v>
      </c>
      <c r="Z10" s="9">
        <v>49</v>
      </c>
      <c r="AA10" s="43">
        <v>1.7024018578435101</v>
      </c>
      <c r="AB10" s="44">
        <v>0.10080323521507301</v>
      </c>
      <c r="AD10" s="9">
        <v>87</v>
      </c>
      <c r="AE10" s="43">
        <v>1.19386899457366</v>
      </c>
      <c r="AF10" s="44">
        <v>7.4352615960669693E-2</v>
      </c>
    </row>
    <row r="11" spans="1:32" x14ac:dyDescent="0.45">
      <c r="A11" s="9" t="s">
        <v>14</v>
      </c>
      <c r="B11" s="10">
        <v>0</v>
      </c>
      <c r="C11" s="10">
        <v>0</v>
      </c>
      <c r="D11" s="10">
        <v>0</v>
      </c>
      <c r="E11" s="11">
        <v>0</v>
      </c>
      <c r="G11" t="s">
        <v>32</v>
      </c>
      <c r="H11" s="2">
        <f t="shared" si="10"/>
        <v>0</v>
      </c>
      <c r="I11" s="2">
        <f t="shared" si="3"/>
        <v>0</v>
      </c>
      <c r="J11" s="2">
        <f t="shared" si="3"/>
        <v>0</v>
      </c>
      <c r="K11" s="2">
        <f t="shared" si="3"/>
        <v>0</v>
      </c>
      <c r="L11" s="54"/>
      <c r="M11" s="2">
        <f t="shared" si="4"/>
        <v>0</v>
      </c>
      <c r="N11" s="2">
        <f t="shared" si="5"/>
        <v>0</v>
      </c>
      <c r="O11" s="2">
        <f t="shared" si="6"/>
        <v>0</v>
      </c>
      <c r="P11" s="2">
        <f t="shared" si="7"/>
        <v>0</v>
      </c>
      <c r="Q11" s="54"/>
      <c r="R11" s="2">
        <f t="shared" si="8"/>
        <v>0</v>
      </c>
      <c r="S11" s="2">
        <f t="shared" si="2"/>
        <v>0</v>
      </c>
      <c r="T11" s="2">
        <f t="shared" si="9"/>
        <v>0</v>
      </c>
      <c r="V11" s="9">
        <v>11</v>
      </c>
      <c r="W11" s="43">
        <v>2.1298753111905602</v>
      </c>
      <c r="X11" s="44">
        <v>8.4852212368941096E-2</v>
      </c>
      <c r="Z11" s="9">
        <v>50</v>
      </c>
      <c r="AA11" s="43">
        <v>1.5340781709150499</v>
      </c>
      <c r="AB11" s="44">
        <v>0.11044740262495401</v>
      </c>
      <c r="AD11" s="9">
        <v>88</v>
      </c>
      <c r="AE11" s="43">
        <v>1.19333782301256</v>
      </c>
      <c r="AF11" s="44">
        <v>7.3434181511051605E-2</v>
      </c>
    </row>
    <row r="12" spans="1:32" x14ac:dyDescent="0.45">
      <c r="A12" s="9" t="s">
        <v>15</v>
      </c>
      <c r="B12" s="10">
        <v>0</v>
      </c>
      <c r="C12" s="10">
        <v>0</v>
      </c>
      <c r="D12" s="10">
        <v>0</v>
      </c>
      <c r="E12" s="11">
        <v>0</v>
      </c>
      <c r="G12" t="s">
        <v>33</v>
      </c>
      <c r="H12" s="2">
        <f t="shared" si="10"/>
        <v>0</v>
      </c>
      <c r="I12" s="2">
        <f t="shared" si="3"/>
        <v>0</v>
      </c>
      <c r="J12" s="2">
        <f t="shared" si="3"/>
        <v>0</v>
      </c>
      <c r="K12" s="2">
        <f t="shared" si="3"/>
        <v>0</v>
      </c>
      <c r="L12" s="54"/>
      <c r="M12" s="2">
        <f t="shared" si="4"/>
        <v>0</v>
      </c>
      <c r="N12" s="2">
        <f t="shared" si="5"/>
        <v>0</v>
      </c>
      <c r="O12" s="2">
        <f t="shared" si="6"/>
        <v>0</v>
      </c>
      <c r="P12" s="2">
        <f t="shared" si="7"/>
        <v>0</v>
      </c>
      <c r="Q12" s="54"/>
      <c r="R12" s="2">
        <f t="shared" si="8"/>
        <v>0</v>
      </c>
      <c r="S12" s="2">
        <f t="shared" si="2"/>
        <v>0</v>
      </c>
      <c r="T12" s="2">
        <f t="shared" si="9"/>
        <v>0</v>
      </c>
      <c r="V12" s="9">
        <v>12</v>
      </c>
      <c r="W12" s="43">
        <v>2.0730746930138002</v>
      </c>
      <c r="X12" s="44">
        <v>7.9684821944442694E-2</v>
      </c>
      <c r="Z12" s="9">
        <v>51</v>
      </c>
      <c r="AA12" s="43">
        <v>1.6812985036999999</v>
      </c>
      <c r="AB12" s="44">
        <v>7.8012234191531596E-2</v>
      </c>
      <c r="AD12" s="9">
        <v>89</v>
      </c>
      <c r="AE12" s="43">
        <v>1.1965590689843799</v>
      </c>
      <c r="AF12" s="44">
        <v>8.0605604436052705E-2</v>
      </c>
    </row>
    <row r="13" spans="1:32" x14ac:dyDescent="0.45">
      <c r="A13" s="9" t="s">
        <v>16</v>
      </c>
      <c r="B13" s="10">
        <v>0</v>
      </c>
      <c r="C13" s="10">
        <v>0</v>
      </c>
      <c r="D13" s="10">
        <v>0</v>
      </c>
      <c r="E13" s="11">
        <v>0</v>
      </c>
      <c r="G13" t="s">
        <v>34</v>
      </c>
      <c r="H13" s="2">
        <f t="shared" si="10"/>
        <v>0</v>
      </c>
      <c r="I13" s="2">
        <f t="shared" si="3"/>
        <v>0</v>
      </c>
      <c r="J13" s="2">
        <f t="shared" si="3"/>
        <v>0</v>
      </c>
      <c r="K13" s="2">
        <f t="shared" si="3"/>
        <v>0</v>
      </c>
      <c r="L13" s="54"/>
      <c r="M13" s="2">
        <f t="shared" si="4"/>
        <v>0</v>
      </c>
      <c r="N13" s="2">
        <f t="shared" si="5"/>
        <v>0</v>
      </c>
      <c r="O13" s="2">
        <f t="shared" si="6"/>
        <v>0</v>
      </c>
      <c r="P13" s="2">
        <f t="shared" si="7"/>
        <v>0</v>
      </c>
      <c r="Q13" s="54"/>
      <c r="R13" s="2">
        <f t="shared" si="8"/>
        <v>0</v>
      </c>
      <c r="S13" s="2">
        <f t="shared" si="2"/>
        <v>0</v>
      </c>
      <c r="T13" s="2">
        <f t="shared" si="9"/>
        <v>0</v>
      </c>
      <c r="V13" s="9">
        <v>13</v>
      </c>
      <c r="W13" s="43">
        <v>2.0972025848354501</v>
      </c>
      <c r="X13" s="44">
        <v>7.9857747699494802E-2</v>
      </c>
      <c r="Z13" s="9">
        <v>52</v>
      </c>
      <c r="AA13" s="43">
        <v>1.7419204393865799</v>
      </c>
      <c r="AB13" s="44">
        <v>8.9581699713978294E-2</v>
      </c>
      <c r="AD13" s="9">
        <v>90</v>
      </c>
      <c r="AE13" s="43">
        <v>1.1468436420700501</v>
      </c>
      <c r="AF13" s="44">
        <v>7.0607590442544901E-2</v>
      </c>
    </row>
    <row r="14" spans="1:32" ht="14.65" thickBot="1" x14ac:dyDescent="0.5">
      <c r="A14" s="12" t="s">
        <v>17</v>
      </c>
      <c r="B14" s="13">
        <v>0</v>
      </c>
      <c r="C14" s="13">
        <v>0</v>
      </c>
      <c r="D14" s="13">
        <v>0</v>
      </c>
      <c r="E14" s="14">
        <v>0</v>
      </c>
      <c r="G14" t="s">
        <v>35</v>
      </c>
      <c r="H14" s="2">
        <f t="shared" si="10"/>
        <v>0</v>
      </c>
      <c r="I14" s="2">
        <f t="shared" si="3"/>
        <v>0</v>
      </c>
      <c r="J14" s="2">
        <f t="shared" si="3"/>
        <v>0</v>
      </c>
      <c r="K14" s="2">
        <f t="shared" si="3"/>
        <v>0</v>
      </c>
      <c r="L14" s="54"/>
      <c r="M14" s="2">
        <f>H14/$G$2/$G$40</f>
        <v>0</v>
      </c>
      <c r="N14" s="2">
        <f t="shared" si="5"/>
        <v>0</v>
      </c>
      <c r="O14" s="2">
        <f t="shared" si="6"/>
        <v>0</v>
      </c>
      <c r="P14" s="2">
        <f t="shared" si="7"/>
        <v>0</v>
      </c>
      <c r="Q14" s="54"/>
      <c r="R14" s="2">
        <f t="shared" si="8"/>
        <v>0</v>
      </c>
      <c r="S14" s="2">
        <f t="shared" si="2"/>
        <v>0</v>
      </c>
      <c r="T14" s="2">
        <f t="shared" si="9"/>
        <v>0</v>
      </c>
      <c r="V14" s="9">
        <v>14</v>
      </c>
      <c r="W14" s="43">
        <v>2.1413258307292402</v>
      </c>
      <c r="X14" s="44">
        <v>8.4331725012757097E-2</v>
      </c>
      <c r="Z14" s="9">
        <v>53</v>
      </c>
      <c r="AA14" s="43">
        <v>1.7400319123066801</v>
      </c>
      <c r="AB14" s="44">
        <v>0.10165289914257</v>
      </c>
      <c r="AD14" s="9">
        <v>91</v>
      </c>
      <c r="AE14" s="43">
        <v>1.0902152238671401</v>
      </c>
      <c r="AF14" s="44">
        <v>7.8170340844128397E-2</v>
      </c>
    </row>
    <row r="15" spans="1:32" ht="14.65" thickBot="1" x14ac:dyDescent="0.5">
      <c r="L15" s="54"/>
      <c r="Q15" s="54"/>
      <c r="V15" s="9">
        <v>15</v>
      </c>
      <c r="W15" s="43">
        <v>2.1824238835917802</v>
      </c>
      <c r="X15" s="44">
        <v>8.4542839222998795E-2</v>
      </c>
      <c r="Z15" s="9">
        <v>54</v>
      </c>
      <c r="AA15" s="43">
        <v>1.8116746141190201</v>
      </c>
      <c r="AB15" s="44">
        <v>0.11171280766524699</v>
      </c>
      <c r="AD15" s="9">
        <v>92</v>
      </c>
      <c r="AE15" s="43">
        <v>1.2583325419603499</v>
      </c>
      <c r="AF15" s="44">
        <v>7.5377622571109804E-2</v>
      </c>
    </row>
    <row r="16" spans="1:32" x14ac:dyDescent="0.45">
      <c r="A16" s="6" t="s">
        <v>0</v>
      </c>
      <c r="B16" s="7" t="s">
        <v>1</v>
      </c>
      <c r="C16" s="7" t="s">
        <v>2</v>
      </c>
      <c r="D16" s="7" t="s">
        <v>3</v>
      </c>
      <c r="E16" s="8" t="s">
        <v>4</v>
      </c>
      <c r="G16" s="17" t="s">
        <v>48</v>
      </c>
      <c r="L16" s="54"/>
      <c r="Q16" s="54"/>
      <c r="V16" s="9">
        <v>16</v>
      </c>
      <c r="W16" s="43">
        <v>2.20280308839782</v>
      </c>
      <c r="X16" s="44">
        <v>7.7483412923148295E-2</v>
      </c>
      <c r="Z16" s="9">
        <v>55</v>
      </c>
      <c r="AA16" s="43">
        <v>1.8244233315392</v>
      </c>
      <c r="AB16" s="44">
        <v>8.3551662742282096E-2</v>
      </c>
      <c r="AD16" s="9">
        <v>93</v>
      </c>
      <c r="AE16" s="43">
        <v>1.2488887670380899</v>
      </c>
      <c r="AF16" s="44">
        <v>8.3870336609728105E-2</v>
      </c>
    </row>
    <row r="17" spans="1:32" ht="14.65" thickBot="1" x14ac:dyDescent="0.5">
      <c r="A17" s="9" t="s">
        <v>7</v>
      </c>
      <c r="B17" s="10">
        <v>11</v>
      </c>
      <c r="C17" s="10">
        <v>2</v>
      </c>
      <c r="D17" s="10">
        <v>0</v>
      </c>
      <c r="E17" s="11">
        <v>1</v>
      </c>
      <c r="G17" s="18">
        <f>E41/COUNTA(G18:G27)*G46/4</f>
        <v>2.3148788475603217E-2</v>
      </c>
      <c r="H17" s="2" t="s">
        <v>40</v>
      </c>
      <c r="I17" s="2" t="s">
        <v>41</v>
      </c>
      <c r="J17" s="2" t="s">
        <v>42</v>
      </c>
      <c r="K17" s="2" t="s">
        <v>43</v>
      </c>
      <c r="L17" s="54"/>
      <c r="M17" s="52" t="s">
        <v>49</v>
      </c>
      <c r="N17" s="52" t="s">
        <v>50</v>
      </c>
      <c r="O17" s="52" t="s">
        <v>51</v>
      </c>
      <c r="P17" s="52" t="s">
        <v>50</v>
      </c>
      <c r="Q17" s="54"/>
      <c r="R17" s="2" t="s">
        <v>49</v>
      </c>
      <c r="S17" s="2" t="s">
        <v>51</v>
      </c>
      <c r="T17" s="2" t="s">
        <v>50</v>
      </c>
      <c r="V17" s="9">
        <v>17</v>
      </c>
      <c r="W17" s="43">
        <v>2.2557651032263402</v>
      </c>
      <c r="X17" s="44">
        <v>7.6379372208558394E-2</v>
      </c>
      <c r="Z17" s="9">
        <v>56</v>
      </c>
      <c r="AA17" s="43">
        <v>1.80210503182897</v>
      </c>
      <c r="AB17" s="44">
        <v>8.9353306136633004E-2</v>
      </c>
      <c r="AD17" s="9">
        <v>94</v>
      </c>
      <c r="AE17" s="43">
        <v>1.30113218072668</v>
      </c>
      <c r="AF17" s="44">
        <v>7.7546677359051699E-2</v>
      </c>
    </row>
    <row r="18" spans="1:32" x14ac:dyDescent="0.45">
      <c r="A18" s="9" t="s">
        <v>8</v>
      </c>
      <c r="B18" s="10">
        <v>25</v>
      </c>
      <c r="C18" s="10">
        <v>11</v>
      </c>
      <c r="D18" s="10">
        <v>4</v>
      </c>
      <c r="E18" s="11">
        <v>11</v>
      </c>
      <c r="G18" t="s">
        <v>26</v>
      </c>
      <c r="H18" s="2">
        <f>B18+B17</f>
        <v>36</v>
      </c>
      <c r="I18" s="2">
        <f t="shared" ref="I18" si="11">C18+C17</f>
        <v>13</v>
      </c>
      <c r="J18" s="2">
        <f t="shared" ref="J18" si="12">D18+D17</f>
        <v>4</v>
      </c>
      <c r="K18" s="2">
        <f t="shared" ref="K18" si="13">E18+E17</f>
        <v>12</v>
      </c>
      <c r="L18" s="54"/>
      <c r="M18" s="2">
        <f>H18/$G$17/$G$41</f>
        <v>40.925183711064378</v>
      </c>
      <c r="N18" s="2">
        <f t="shared" ref="N18:P18" si="14">I18/$G$17/$G$41</f>
        <v>14.778538562328803</v>
      </c>
      <c r="O18" s="2">
        <f t="shared" si="14"/>
        <v>4.5472426345627088</v>
      </c>
      <c r="P18" s="2">
        <f t="shared" si="14"/>
        <v>13.641727903688126</v>
      </c>
      <c r="Q18" s="54"/>
      <c r="R18" s="2">
        <f t="shared" si="8"/>
        <v>40.925183711064378</v>
      </c>
      <c r="S18" s="2">
        <f t="shared" ref="S18:S27" si="15">O18</f>
        <v>4.5472426345627088</v>
      </c>
      <c r="T18" s="2">
        <f t="shared" si="9"/>
        <v>14.210133233008465</v>
      </c>
      <c r="V18" s="9">
        <v>18</v>
      </c>
      <c r="W18" s="43">
        <v>2.2775117943700098</v>
      </c>
      <c r="X18" s="44">
        <v>8.1410202801754802E-2</v>
      </c>
      <c r="Z18" s="9">
        <v>57</v>
      </c>
      <c r="AA18" s="43">
        <v>1.81042285699417</v>
      </c>
      <c r="AB18" s="44">
        <v>8.7089095906655506E-2</v>
      </c>
      <c r="AD18" s="9">
        <v>95</v>
      </c>
      <c r="AE18" s="43">
        <v>1.2738443621354001</v>
      </c>
      <c r="AF18" s="44">
        <v>7.1138519466223807E-2</v>
      </c>
    </row>
    <row r="19" spans="1:32" x14ac:dyDescent="0.45">
      <c r="A19" s="9" t="s">
        <v>9</v>
      </c>
      <c r="B19" s="10">
        <v>23</v>
      </c>
      <c r="C19" s="10">
        <v>4</v>
      </c>
      <c r="D19" s="10">
        <v>1</v>
      </c>
      <c r="E19" s="11">
        <v>8</v>
      </c>
      <c r="G19" t="s">
        <v>27</v>
      </c>
      <c r="H19" s="2">
        <f>B19</f>
        <v>23</v>
      </c>
      <c r="I19" s="2">
        <f t="shared" ref="I19:I27" si="16">C19</f>
        <v>4</v>
      </c>
      <c r="J19" s="2">
        <f t="shared" ref="J19:J27" si="17">D19</f>
        <v>1</v>
      </c>
      <c r="K19" s="2">
        <f t="shared" ref="K19:K27" si="18">E19</f>
        <v>8</v>
      </c>
      <c r="L19" s="54"/>
      <c r="M19" s="2">
        <f t="shared" ref="M19:M27" si="19">H19/$G$17/$G$41</f>
        <v>26.146645148735576</v>
      </c>
      <c r="N19" s="2">
        <f t="shared" ref="N19:N27" si="20">I19/$G$17/$G$41</f>
        <v>4.5472426345627088</v>
      </c>
      <c r="O19" s="2">
        <f t="shared" ref="O19:O27" si="21">J19/$G$17/$G$41</f>
        <v>1.1368106586406772</v>
      </c>
      <c r="P19" s="2">
        <f t="shared" ref="P19:P27" si="22">K19/$G$17/$G$41</f>
        <v>9.0944852691254177</v>
      </c>
      <c r="Q19" s="54"/>
      <c r="R19" s="2">
        <f t="shared" si="8"/>
        <v>26.146645148735576</v>
      </c>
      <c r="S19" s="2">
        <f t="shared" si="15"/>
        <v>1.1368106586406772</v>
      </c>
      <c r="T19" s="2">
        <f t="shared" si="9"/>
        <v>6.8208639518440632</v>
      </c>
      <c r="V19" s="9">
        <v>19</v>
      </c>
      <c r="W19" s="43">
        <v>2.3127120701321999</v>
      </c>
      <c r="X19" s="44">
        <v>8.2208485542742502E-2</v>
      </c>
      <c r="Z19" s="9">
        <v>58</v>
      </c>
      <c r="AA19" s="43">
        <v>1.7804195299313501</v>
      </c>
      <c r="AB19" s="44">
        <v>8.7486935960175094E-2</v>
      </c>
      <c r="AD19" s="9">
        <v>96</v>
      </c>
      <c r="AE19" s="43">
        <v>1.28208951459107</v>
      </c>
      <c r="AF19" s="44">
        <v>6.09771909400647E-2</v>
      </c>
    </row>
    <row r="20" spans="1:32" x14ac:dyDescent="0.45">
      <c r="A20" s="9" t="s">
        <v>10</v>
      </c>
      <c r="B20" s="10">
        <v>8</v>
      </c>
      <c r="C20" s="10">
        <v>3</v>
      </c>
      <c r="D20" s="10">
        <v>3</v>
      </c>
      <c r="E20" s="11">
        <v>0</v>
      </c>
      <c r="G20" t="s">
        <v>28</v>
      </c>
      <c r="H20" s="2">
        <f t="shared" ref="H20:H27" si="23">B20</f>
        <v>8</v>
      </c>
      <c r="I20" s="2">
        <f t="shared" si="16"/>
        <v>3</v>
      </c>
      <c r="J20" s="2">
        <f t="shared" si="17"/>
        <v>3</v>
      </c>
      <c r="K20" s="2">
        <f t="shared" si="18"/>
        <v>0</v>
      </c>
      <c r="L20" s="53"/>
      <c r="M20" s="2">
        <f t="shared" si="19"/>
        <v>9.0944852691254177</v>
      </c>
      <c r="N20" s="2">
        <f t="shared" si="20"/>
        <v>3.4104319759220316</v>
      </c>
      <c r="O20" s="2">
        <f t="shared" si="21"/>
        <v>3.4104319759220316</v>
      </c>
      <c r="P20" s="2">
        <f t="shared" si="22"/>
        <v>0</v>
      </c>
      <c r="Q20" s="54"/>
      <c r="R20" s="2">
        <f t="shared" si="8"/>
        <v>9.0944852691254177</v>
      </c>
      <c r="S20" s="2">
        <f t="shared" si="15"/>
        <v>3.4104319759220316</v>
      </c>
      <c r="T20" s="2">
        <f t="shared" si="9"/>
        <v>1.7052159879610158</v>
      </c>
      <c r="V20" s="9">
        <v>20</v>
      </c>
      <c r="W20" s="43">
        <v>2.3315376385768598</v>
      </c>
      <c r="X20" s="44">
        <v>0.10273889560542999</v>
      </c>
      <c r="Z20" s="9">
        <v>59</v>
      </c>
      <c r="AA20" s="43">
        <v>1.5485475076404001</v>
      </c>
      <c r="AB20" s="44">
        <v>7.4099854997459302E-2</v>
      </c>
      <c r="AD20" s="9">
        <v>97</v>
      </c>
      <c r="AE20" s="43">
        <v>1.3235052996346199</v>
      </c>
      <c r="AF20" s="44">
        <v>7.6455039376578104E-2</v>
      </c>
    </row>
    <row r="21" spans="1:32" x14ac:dyDescent="0.45">
      <c r="A21" s="9" t="s">
        <v>11</v>
      </c>
      <c r="B21" s="10">
        <v>9</v>
      </c>
      <c r="C21" s="10">
        <v>8</v>
      </c>
      <c r="D21" s="10">
        <v>4</v>
      </c>
      <c r="E21" s="11">
        <v>2</v>
      </c>
      <c r="G21" t="s">
        <v>29</v>
      </c>
      <c r="H21" s="2">
        <f t="shared" si="23"/>
        <v>9</v>
      </c>
      <c r="I21" s="2">
        <f t="shared" si="16"/>
        <v>8</v>
      </c>
      <c r="J21" s="2">
        <f t="shared" si="17"/>
        <v>4</v>
      </c>
      <c r="K21" s="2">
        <f t="shared" si="18"/>
        <v>2</v>
      </c>
      <c r="L21" s="54"/>
      <c r="M21" s="2">
        <f t="shared" si="19"/>
        <v>10.231295927766094</v>
      </c>
      <c r="N21" s="2">
        <f t="shared" si="20"/>
        <v>9.0944852691254177</v>
      </c>
      <c r="O21" s="2">
        <f t="shared" si="21"/>
        <v>4.5472426345627088</v>
      </c>
      <c r="P21" s="2">
        <f t="shared" si="22"/>
        <v>2.2736213172813544</v>
      </c>
      <c r="Q21" s="54"/>
      <c r="R21" s="2">
        <f t="shared" si="8"/>
        <v>10.231295927766094</v>
      </c>
      <c r="S21" s="2">
        <f t="shared" si="15"/>
        <v>4.5472426345627088</v>
      </c>
      <c r="T21" s="2">
        <f t="shared" si="9"/>
        <v>5.6840532932033856</v>
      </c>
      <c r="V21" s="9">
        <v>21</v>
      </c>
      <c r="W21" s="43">
        <v>2.3149608456753201</v>
      </c>
      <c r="X21" s="44">
        <v>9.0268867665591002E-2</v>
      </c>
      <c r="Z21" s="9">
        <v>60</v>
      </c>
      <c r="AA21" s="43">
        <v>1.7190311091760799</v>
      </c>
      <c r="AB21" s="44">
        <v>8.9038146659746006E-2</v>
      </c>
      <c r="AD21" s="9">
        <v>98</v>
      </c>
      <c r="AE21" s="43">
        <v>1.20538453202447</v>
      </c>
      <c r="AF21" s="44">
        <v>7.5124502569561005E-2</v>
      </c>
    </row>
    <row r="22" spans="1:32" x14ac:dyDescent="0.45">
      <c r="A22" s="9" t="s">
        <v>12</v>
      </c>
      <c r="B22" s="10">
        <v>2</v>
      </c>
      <c r="C22" s="10">
        <v>0</v>
      </c>
      <c r="D22" s="10">
        <v>0</v>
      </c>
      <c r="E22" s="11">
        <v>2</v>
      </c>
      <c r="G22" t="s">
        <v>30</v>
      </c>
      <c r="H22" s="2">
        <f t="shared" si="23"/>
        <v>2</v>
      </c>
      <c r="I22" s="2">
        <f t="shared" si="16"/>
        <v>0</v>
      </c>
      <c r="J22" s="2">
        <f t="shared" si="17"/>
        <v>0</v>
      </c>
      <c r="K22" s="2">
        <f t="shared" si="18"/>
        <v>2</v>
      </c>
      <c r="L22" s="54"/>
      <c r="M22" s="2">
        <f t="shared" si="19"/>
        <v>2.2736213172813544</v>
      </c>
      <c r="N22" s="2">
        <f t="shared" si="20"/>
        <v>0</v>
      </c>
      <c r="O22" s="2">
        <f t="shared" si="21"/>
        <v>0</v>
      </c>
      <c r="P22" s="2">
        <f t="shared" si="22"/>
        <v>2.2736213172813544</v>
      </c>
      <c r="Q22" s="54"/>
      <c r="R22" s="2">
        <f t="shared" si="8"/>
        <v>2.2736213172813544</v>
      </c>
      <c r="S22" s="2">
        <f t="shared" si="15"/>
        <v>0</v>
      </c>
      <c r="T22" s="2">
        <f t="shared" si="9"/>
        <v>1.1368106586406772</v>
      </c>
      <c r="V22" s="9">
        <v>22</v>
      </c>
      <c r="W22" s="43">
        <v>2.2816834227549601</v>
      </c>
      <c r="X22" s="44">
        <v>8.7916008350006805E-2</v>
      </c>
      <c r="Z22" s="9">
        <v>61</v>
      </c>
      <c r="AA22" s="43">
        <v>1.8860318361627699</v>
      </c>
      <c r="AB22" s="44">
        <v>9.2339492403919005E-2</v>
      </c>
      <c r="AD22" s="9">
        <v>99</v>
      </c>
      <c r="AE22" s="43">
        <v>1.28843851716431</v>
      </c>
      <c r="AF22" s="44">
        <v>8.7937121217015704E-2</v>
      </c>
    </row>
    <row r="23" spans="1:32" x14ac:dyDescent="0.45">
      <c r="A23" s="9" t="s">
        <v>13</v>
      </c>
      <c r="B23" s="10">
        <v>1</v>
      </c>
      <c r="C23" s="10">
        <v>0</v>
      </c>
      <c r="D23" s="10">
        <v>0</v>
      </c>
      <c r="E23" s="11">
        <v>0</v>
      </c>
      <c r="G23" t="s">
        <v>31</v>
      </c>
      <c r="H23" s="2">
        <f t="shared" si="23"/>
        <v>1</v>
      </c>
      <c r="I23" s="2">
        <f t="shared" si="16"/>
        <v>0</v>
      </c>
      <c r="J23" s="2">
        <f t="shared" si="17"/>
        <v>0</v>
      </c>
      <c r="K23" s="2">
        <f t="shared" si="18"/>
        <v>0</v>
      </c>
      <c r="L23" s="54"/>
      <c r="M23" s="2">
        <f t="shared" si="19"/>
        <v>1.1368106586406772</v>
      </c>
      <c r="N23" s="2">
        <f t="shared" si="20"/>
        <v>0</v>
      </c>
      <c r="O23" s="2">
        <f t="shared" si="21"/>
        <v>0</v>
      </c>
      <c r="P23" s="2">
        <f t="shared" si="22"/>
        <v>0</v>
      </c>
      <c r="Q23" s="54"/>
      <c r="R23" s="2">
        <f t="shared" si="8"/>
        <v>1.1368106586406772</v>
      </c>
      <c r="S23" s="2">
        <f t="shared" si="15"/>
        <v>0</v>
      </c>
      <c r="T23" s="2">
        <f t="shared" si="9"/>
        <v>0</v>
      </c>
      <c r="V23" s="9">
        <v>23</v>
      </c>
      <c r="W23" s="43">
        <v>2.2897887375072101</v>
      </c>
      <c r="X23" s="44">
        <v>9.5921095772661599E-2</v>
      </c>
      <c r="Z23" s="9">
        <v>62</v>
      </c>
      <c r="AA23" s="43">
        <v>1.84943404964265</v>
      </c>
      <c r="AB23" s="44">
        <v>8.1370345489070406E-2</v>
      </c>
      <c r="AD23" s="9">
        <v>100</v>
      </c>
      <c r="AE23" s="43">
        <v>1.22847781828143</v>
      </c>
      <c r="AF23" s="44">
        <v>6.7042315548291403E-2</v>
      </c>
    </row>
    <row r="24" spans="1:32" x14ac:dyDescent="0.45">
      <c r="A24" s="9" t="s">
        <v>14</v>
      </c>
      <c r="B24" s="10">
        <v>0</v>
      </c>
      <c r="C24" s="10">
        <v>5</v>
      </c>
      <c r="D24" s="10">
        <v>1</v>
      </c>
      <c r="E24" s="11">
        <v>0</v>
      </c>
      <c r="G24" t="s">
        <v>32</v>
      </c>
      <c r="H24" s="2">
        <f t="shared" si="23"/>
        <v>0</v>
      </c>
      <c r="I24" s="2">
        <f t="shared" si="16"/>
        <v>5</v>
      </c>
      <c r="J24" s="2">
        <f t="shared" si="17"/>
        <v>1</v>
      </c>
      <c r="K24" s="2">
        <f t="shared" si="18"/>
        <v>0</v>
      </c>
      <c r="L24" s="54"/>
      <c r="M24" s="2">
        <f t="shared" si="19"/>
        <v>0</v>
      </c>
      <c r="N24" s="2">
        <f t="shared" si="20"/>
        <v>5.6840532932033856</v>
      </c>
      <c r="O24" s="2">
        <f t="shared" si="21"/>
        <v>1.1368106586406772</v>
      </c>
      <c r="P24" s="2">
        <f t="shared" si="22"/>
        <v>0</v>
      </c>
      <c r="Q24" s="54"/>
      <c r="R24" s="2">
        <f t="shared" si="8"/>
        <v>0</v>
      </c>
      <c r="S24" s="2">
        <f t="shared" si="15"/>
        <v>1.1368106586406772</v>
      </c>
      <c r="T24" s="2">
        <f t="shared" si="9"/>
        <v>2.8420266466016928</v>
      </c>
      <c r="V24" s="9">
        <v>24</v>
      </c>
      <c r="W24" s="43">
        <v>2.3444225650286001</v>
      </c>
      <c r="X24" s="44">
        <v>8.4879471248740901E-2</v>
      </c>
      <c r="Z24" s="9">
        <v>63</v>
      </c>
      <c r="AA24" s="43">
        <v>1.7088933282174701</v>
      </c>
      <c r="AB24" s="44">
        <v>8.4955191097803903E-2</v>
      </c>
      <c r="AD24" s="9">
        <v>101</v>
      </c>
      <c r="AE24" s="43">
        <v>1.1020760299875101</v>
      </c>
      <c r="AF24" s="44">
        <v>8.7438708811597501E-2</v>
      </c>
    </row>
    <row r="25" spans="1:32" x14ac:dyDescent="0.45">
      <c r="A25" s="9" t="s">
        <v>15</v>
      </c>
      <c r="B25" s="10">
        <v>0</v>
      </c>
      <c r="C25" s="10">
        <v>0</v>
      </c>
      <c r="D25" s="10">
        <v>0</v>
      </c>
      <c r="E25" s="11">
        <v>0</v>
      </c>
      <c r="G25" t="s">
        <v>33</v>
      </c>
      <c r="H25" s="2">
        <f t="shared" si="23"/>
        <v>0</v>
      </c>
      <c r="I25" s="2">
        <f t="shared" si="16"/>
        <v>0</v>
      </c>
      <c r="J25" s="2">
        <f t="shared" si="17"/>
        <v>0</v>
      </c>
      <c r="K25" s="2">
        <f t="shared" si="18"/>
        <v>0</v>
      </c>
      <c r="L25" s="54"/>
      <c r="M25" s="2">
        <f t="shared" si="19"/>
        <v>0</v>
      </c>
      <c r="N25" s="2">
        <f t="shared" si="20"/>
        <v>0</v>
      </c>
      <c r="O25" s="2">
        <f t="shared" si="21"/>
        <v>0</v>
      </c>
      <c r="P25" s="2">
        <f t="shared" si="22"/>
        <v>0</v>
      </c>
      <c r="Q25" s="54"/>
      <c r="R25" s="2">
        <f t="shared" si="8"/>
        <v>0</v>
      </c>
      <c r="S25" s="2">
        <f t="shared" si="15"/>
        <v>0</v>
      </c>
      <c r="T25" s="2">
        <f t="shared" si="9"/>
        <v>0</v>
      </c>
      <c r="V25" s="9">
        <v>25</v>
      </c>
      <c r="W25" s="43">
        <v>2.3146160263234901</v>
      </c>
      <c r="X25" s="44">
        <v>9.5842063620315499E-2</v>
      </c>
      <c r="Z25" s="9">
        <v>64</v>
      </c>
      <c r="AA25" s="43">
        <v>1.7533881046653901</v>
      </c>
      <c r="AB25" s="44">
        <v>8.8823119514622295E-2</v>
      </c>
      <c r="AD25" s="9">
        <v>102</v>
      </c>
      <c r="AE25" s="43">
        <v>1.2436194689689899</v>
      </c>
      <c r="AF25" s="44">
        <v>7.7077305496172893E-2</v>
      </c>
    </row>
    <row r="26" spans="1:32" x14ac:dyDescent="0.45">
      <c r="A26" s="9" t="s">
        <v>16</v>
      </c>
      <c r="B26" s="10">
        <v>0</v>
      </c>
      <c r="C26" s="10">
        <v>0</v>
      </c>
      <c r="D26" s="10">
        <v>0</v>
      </c>
      <c r="E26" s="11">
        <v>0</v>
      </c>
      <c r="G26" t="s">
        <v>34</v>
      </c>
      <c r="H26" s="2">
        <f t="shared" si="23"/>
        <v>0</v>
      </c>
      <c r="I26" s="2">
        <f t="shared" si="16"/>
        <v>0</v>
      </c>
      <c r="J26" s="2">
        <f t="shared" si="17"/>
        <v>0</v>
      </c>
      <c r="K26" s="2">
        <f t="shared" si="18"/>
        <v>0</v>
      </c>
      <c r="L26" s="54"/>
      <c r="M26" s="2">
        <f t="shared" si="19"/>
        <v>0</v>
      </c>
      <c r="N26" s="2">
        <f t="shared" si="20"/>
        <v>0</v>
      </c>
      <c r="O26" s="2">
        <f t="shared" si="21"/>
        <v>0</v>
      </c>
      <c r="P26" s="2">
        <f t="shared" si="22"/>
        <v>0</v>
      </c>
      <c r="Q26" s="54"/>
      <c r="R26" s="2">
        <f t="shared" si="8"/>
        <v>0</v>
      </c>
      <c r="S26" s="2">
        <f t="shared" si="15"/>
        <v>0</v>
      </c>
      <c r="T26" s="2">
        <f t="shared" si="9"/>
        <v>0</v>
      </c>
      <c r="V26" s="9">
        <v>26</v>
      </c>
      <c r="W26" s="43">
        <v>2.28534053164499</v>
      </c>
      <c r="X26" s="44">
        <v>9.3935109214452903E-2</v>
      </c>
      <c r="Z26" s="9">
        <v>65</v>
      </c>
      <c r="AA26" s="43">
        <v>1.72618578610981</v>
      </c>
      <c r="AB26" s="44">
        <v>8.7868783846088594E-2</v>
      </c>
      <c r="AD26" s="9">
        <v>103</v>
      </c>
      <c r="AE26" s="43">
        <v>1.2274240543621799</v>
      </c>
      <c r="AF26" s="44">
        <v>9.0886300491770794E-2</v>
      </c>
    </row>
    <row r="27" spans="1:32" ht="14.65" thickBot="1" x14ac:dyDescent="0.5">
      <c r="A27" s="12" t="s">
        <v>17</v>
      </c>
      <c r="B27" s="13">
        <v>0</v>
      </c>
      <c r="C27" s="13">
        <v>0</v>
      </c>
      <c r="D27" s="13">
        <v>0</v>
      </c>
      <c r="E27" s="14">
        <v>0</v>
      </c>
      <c r="G27" t="s">
        <v>35</v>
      </c>
      <c r="H27" s="2">
        <f t="shared" si="23"/>
        <v>0</v>
      </c>
      <c r="I27" s="2">
        <f t="shared" si="16"/>
        <v>0</v>
      </c>
      <c r="J27" s="2">
        <f t="shared" si="17"/>
        <v>0</v>
      </c>
      <c r="K27" s="2">
        <f t="shared" si="18"/>
        <v>0</v>
      </c>
      <c r="L27" s="54"/>
      <c r="M27" s="2">
        <f t="shared" si="19"/>
        <v>0</v>
      </c>
      <c r="N27" s="2">
        <f t="shared" si="20"/>
        <v>0</v>
      </c>
      <c r="O27" s="2">
        <f t="shared" si="21"/>
        <v>0</v>
      </c>
      <c r="P27" s="2">
        <f t="shared" si="22"/>
        <v>0</v>
      </c>
      <c r="Q27" s="54"/>
      <c r="R27" s="2">
        <f t="shared" si="8"/>
        <v>0</v>
      </c>
      <c r="S27" s="2">
        <f t="shared" si="15"/>
        <v>0</v>
      </c>
      <c r="T27" s="2">
        <f t="shared" si="9"/>
        <v>0</v>
      </c>
      <c r="V27" s="9">
        <v>27</v>
      </c>
      <c r="W27" s="43">
        <v>2.1773565788859299</v>
      </c>
      <c r="X27" s="44">
        <v>0.103840106073498</v>
      </c>
      <c r="Z27" s="9">
        <v>66</v>
      </c>
      <c r="AA27" s="43">
        <v>1.8129926645990699</v>
      </c>
      <c r="AB27" s="44">
        <v>8.9381868112204901E-2</v>
      </c>
      <c r="AD27" s="9">
        <v>104</v>
      </c>
      <c r="AE27" s="43">
        <v>1.1777247963104001</v>
      </c>
      <c r="AF27" s="44">
        <v>7.0955296228284601E-2</v>
      </c>
    </row>
    <row r="28" spans="1:32" ht="14.65" thickBot="1" x14ac:dyDescent="0.5">
      <c r="L28" s="54"/>
      <c r="Q28" s="54"/>
      <c r="V28" s="9">
        <v>28</v>
      </c>
      <c r="W28" s="43">
        <v>2.1996503219672401</v>
      </c>
      <c r="X28" s="44">
        <v>9.4566764832006905E-2</v>
      </c>
      <c r="Z28" s="9">
        <v>67</v>
      </c>
      <c r="AA28" s="43">
        <v>1.6956810784727201</v>
      </c>
      <c r="AB28" s="44">
        <v>9.0731359473494394E-2</v>
      </c>
      <c r="AD28" s="9">
        <v>105</v>
      </c>
      <c r="AE28" s="43">
        <v>1.1558374437324599</v>
      </c>
      <c r="AF28" s="44">
        <v>8.8907915545480803E-2</v>
      </c>
    </row>
    <row r="29" spans="1:32" x14ac:dyDescent="0.45">
      <c r="A29" s="6" t="s">
        <v>0</v>
      </c>
      <c r="B29" s="7" t="s">
        <v>1</v>
      </c>
      <c r="C29" s="7" t="s">
        <v>2</v>
      </c>
      <c r="D29" s="7" t="s">
        <v>3</v>
      </c>
      <c r="E29" s="8" t="s">
        <v>4</v>
      </c>
      <c r="G29" s="17" t="s">
        <v>48</v>
      </c>
      <c r="L29" s="54"/>
      <c r="Q29" s="54"/>
      <c r="V29" s="9">
        <v>29</v>
      </c>
      <c r="W29" s="43">
        <v>2.2219679934739101</v>
      </c>
      <c r="X29" s="44">
        <v>9.6719535138931001E-2</v>
      </c>
      <c r="Z29" s="9">
        <v>68</v>
      </c>
      <c r="AA29" s="43">
        <v>1.6559569747385099</v>
      </c>
      <c r="AB29" s="44">
        <v>8.7574859722882398E-2</v>
      </c>
      <c r="AD29" s="9">
        <v>106</v>
      </c>
      <c r="AE29" s="43">
        <v>1.26013675308563</v>
      </c>
      <c r="AF29" s="44">
        <v>7.3317761504090598E-2</v>
      </c>
    </row>
    <row r="30" spans="1:32" ht="14.65" thickBot="1" x14ac:dyDescent="0.5">
      <c r="A30" s="9" t="s">
        <v>11</v>
      </c>
      <c r="B30" s="10">
        <v>2</v>
      </c>
      <c r="C30" s="10">
        <v>1</v>
      </c>
      <c r="D30" s="10">
        <v>0</v>
      </c>
      <c r="E30" s="11">
        <v>1</v>
      </c>
      <c r="G30" s="18">
        <f>E42/COUNTA(G31:G36)*G47/4</f>
        <v>2.2958757592929285E-2</v>
      </c>
      <c r="H30" s="2" t="s">
        <v>40</v>
      </c>
      <c r="I30" s="2" t="s">
        <v>41</v>
      </c>
      <c r="J30" s="2" t="s">
        <v>42</v>
      </c>
      <c r="K30" s="2" t="s">
        <v>43</v>
      </c>
      <c r="L30" s="54"/>
      <c r="M30" s="52" t="s">
        <v>49</v>
      </c>
      <c r="N30" s="52" t="s">
        <v>50</v>
      </c>
      <c r="O30" s="52" t="s">
        <v>51</v>
      </c>
      <c r="P30" s="52" t="s">
        <v>50</v>
      </c>
      <c r="Q30" s="54"/>
      <c r="R30" s="2" t="s">
        <v>49</v>
      </c>
      <c r="S30" s="2" t="s">
        <v>51</v>
      </c>
      <c r="T30" s="2" t="s">
        <v>50</v>
      </c>
      <c r="V30" s="9">
        <v>30</v>
      </c>
      <c r="W30" s="43">
        <v>2.1464469446302998</v>
      </c>
      <c r="X30" s="44">
        <v>8.7721956996541395E-2</v>
      </c>
      <c r="Z30" s="9">
        <v>69</v>
      </c>
      <c r="AA30" s="43">
        <v>1.49391893729546</v>
      </c>
      <c r="AB30" s="44">
        <v>8.1704247084922105E-2</v>
      </c>
      <c r="AD30" s="9">
        <v>107</v>
      </c>
      <c r="AE30" s="43">
        <v>1.2050372600956401</v>
      </c>
      <c r="AF30" s="44">
        <v>9.3850660923277707E-2</v>
      </c>
    </row>
    <row r="31" spans="1:32" x14ac:dyDescent="0.45">
      <c r="A31" s="9" t="s">
        <v>12</v>
      </c>
      <c r="B31" s="10">
        <v>14</v>
      </c>
      <c r="C31" s="10">
        <v>4</v>
      </c>
      <c r="D31" s="10">
        <v>2</v>
      </c>
      <c r="E31" s="11">
        <v>8</v>
      </c>
      <c r="G31" t="s">
        <v>30</v>
      </c>
      <c r="H31" s="2">
        <f>B31+B30</f>
        <v>16</v>
      </c>
      <c r="I31" s="2">
        <f t="shared" ref="I31" si="24">C31+C30</f>
        <v>5</v>
      </c>
      <c r="J31" s="2">
        <f t="shared" ref="J31" si="25">D31+D30</f>
        <v>2</v>
      </c>
      <c r="K31" s="2">
        <f t="shared" ref="K31" si="26">E31+E30</f>
        <v>9</v>
      </c>
      <c r="L31" s="54"/>
      <c r="M31" s="2">
        <f>H31/$G$30/$G$42</f>
        <v>21.118237033775983</v>
      </c>
      <c r="N31" s="2">
        <f t="shared" ref="N31:P31" si="27">I31/$G$30/$G$42</f>
        <v>6.5994490730549957</v>
      </c>
      <c r="O31" s="2">
        <f t="shared" si="27"/>
        <v>2.6397796292219979</v>
      </c>
      <c r="P31" s="2">
        <f t="shared" si="27"/>
        <v>11.879008331498992</v>
      </c>
      <c r="Q31" s="54"/>
      <c r="R31" s="2">
        <f t="shared" si="8"/>
        <v>21.118237033775983</v>
      </c>
      <c r="S31" s="2">
        <f t="shared" ref="S31:S36" si="28">O31</f>
        <v>2.6397796292219979</v>
      </c>
      <c r="T31" s="2">
        <f t="shared" si="9"/>
        <v>9.2392287022769946</v>
      </c>
      <c r="V31" s="9">
        <v>31</v>
      </c>
      <c r="W31" s="43">
        <v>2.1631255246335299</v>
      </c>
      <c r="X31" s="44">
        <v>0.100999021464</v>
      </c>
      <c r="Z31" s="9">
        <v>70</v>
      </c>
      <c r="AA31" s="43">
        <v>1.71400195807566</v>
      </c>
      <c r="AB31" s="44">
        <v>7.3470722139520897E-2</v>
      </c>
      <c r="AD31" s="9">
        <v>108</v>
      </c>
      <c r="AE31" s="43">
        <v>1.2105783358792299</v>
      </c>
      <c r="AF31" s="44">
        <v>7.9213093088594394E-2</v>
      </c>
    </row>
    <row r="32" spans="1:32" x14ac:dyDescent="0.45">
      <c r="A32" s="9" t="s">
        <v>13</v>
      </c>
      <c r="B32" s="10">
        <v>4</v>
      </c>
      <c r="C32" s="10">
        <v>0</v>
      </c>
      <c r="D32" s="10">
        <v>0</v>
      </c>
      <c r="E32" s="11">
        <v>5</v>
      </c>
      <c r="G32" t="s">
        <v>31</v>
      </c>
      <c r="H32" s="2">
        <f>B32</f>
        <v>4</v>
      </c>
      <c r="I32" s="2">
        <f t="shared" ref="I32:I36" si="29">C32</f>
        <v>0</v>
      </c>
      <c r="J32" s="2">
        <f t="shared" ref="J32:J36" si="30">D32</f>
        <v>0</v>
      </c>
      <c r="K32" s="2">
        <f t="shared" ref="K32:K36" si="31">E32</f>
        <v>5</v>
      </c>
      <c r="L32" s="54"/>
      <c r="M32" s="2">
        <f t="shared" ref="M32:M36" si="32">H32/$G$30/$G$42</f>
        <v>5.2795592584439959</v>
      </c>
      <c r="N32" s="2">
        <f t="shared" ref="N32:N36" si="33">I32/$G$30/$G$42</f>
        <v>0</v>
      </c>
      <c r="O32" s="2">
        <f t="shared" ref="O32:O36" si="34">J32/$G$30/$G$42</f>
        <v>0</v>
      </c>
      <c r="P32" s="2">
        <f t="shared" ref="P32:P36" si="35">K32/$G$30/$G$42</f>
        <v>6.5994490730549957</v>
      </c>
      <c r="Q32" s="54"/>
      <c r="R32" s="2">
        <f t="shared" si="8"/>
        <v>5.2795592584439959</v>
      </c>
      <c r="S32" s="2">
        <f t="shared" si="28"/>
        <v>0</v>
      </c>
      <c r="T32" s="2">
        <f t="shared" si="9"/>
        <v>3.2997245365274979</v>
      </c>
      <c r="V32" s="9">
        <v>32</v>
      </c>
      <c r="W32" s="43">
        <v>2.1356947322650499</v>
      </c>
      <c r="X32" s="44">
        <v>8.3108887437456605E-2</v>
      </c>
      <c r="Z32" s="9">
        <v>71</v>
      </c>
      <c r="AA32" s="43">
        <v>1.75948810729383</v>
      </c>
      <c r="AB32" s="44">
        <v>9.34531059874458E-2</v>
      </c>
      <c r="AD32" s="9">
        <v>109</v>
      </c>
      <c r="AE32" s="43">
        <v>1.2200388463478899</v>
      </c>
      <c r="AF32" s="44">
        <v>7.0922445227963801E-2</v>
      </c>
    </row>
    <row r="33" spans="1:32" x14ac:dyDescent="0.45">
      <c r="A33" s="9" t="s">
        <v>14</v>
      </c>
      <c r="B33" s="10">
        <v>0</v>
      </c>
      <c r="C33" s="10">
        <v>0</v>
      </c>
      <c r="D33" s="10">
        <v>0</v>
      </c>
      <c r="E33" s="11">
        <v>0</v>
      </c>
      <c r="G33" t="s">
        <v>32</v>
      </c>
      <c r="H33" s="2">
        <f t="shared" ref="H33:H36" si="36">B33</f>
        <v>0</v>
      </c>
      <c r="I33" s="2">
        <f t="shared" si="29"/>
        <v>0</v>
      </c>
      <c r="J33" s="2">
        <f t="shared" si="30"/>
        <v>0</v>
      </c>
      <c r="K33" s="2">
        <f t="shared" si="31"/>
        <v>0</v>
      </c>
      <c r="L33" s="54"/>
      <c r="M33" s="2">
        <f t="shared" si="32"/>
        <v>0</v>
      </c>
      <c r="N33" s="2">
        <f t="shared" si="33"/>
        <v>0</v>
      </c>
      <c r="O33" s="2">
        <f t="shared" si="34"/>
        <v>0</v>
      </c>
      <c r="P33" s="2">
        <f t="shared" si="35"/>
        <v>0</v>
      </c>
      <c r="Q33" s="54"/>
      <c r="R33" s="2">
        <f t="shared" si="8"/>
        <v>0</v>
      </c>
      <c r="S33" s="2">
        <f t="shared" si="28"/>
        <v>0</v>
      </c>
      <c r="T33" s="2">
        <f t="shared" si="9"/>
        <v>0</v>
      </c>
      <c r="V33" s="9">
        <v>33</v>
      </c>
      <c r="W33" s="43">
        <v>2.1689892129664599</v>
      </c>
      <c r="X33" s="44">
        <v>9.3286605497778605E-2</v>
      </c>
      <c r="Z33" s="9">
        <v>72</v>
      </c>
      <c r="AA33" s="43">
        <v>1.7379555371314199</v>
      </c>
      <c r="AB33" s="44">
        <v>9.4112257899639298E-2</v>
      </c>
      <c r="AD33" s="9">
        <v>110</v>
      </c>
      <c r="AE33" s="43">
        <v>1.1427839968719</v>
      </c>
      <c r="AF33" s="44">
        <v>9.0171308514847295E-2</v>
      </c>
    </row>
    <row r="34" spans="1:32" ht="14.65" thickBot="1" x14ac:dyDescent="0.5">
      <c r="A34" s="9" t="s">
        <v>15</v>
      </c>
      <c r="B34" s="10">
        <v>0</v>
      </c>
      <c r="C34" s="10">
        <v>0</v>
      </c>
      <c r="D34" s="10">
        <v>0</v>
      </c>
      <c r="E34" s="11">
        <v>0</v>
      </c>
      <c r="G34" t="s">
        <v>33</v>
      </c>
      <c r="H34" s="2">
        <f t="shared" si="36"/>
        <v>0</v>
      </c>
      <c r="I34" s="2">
        <f t="shared" si="29"/>
        <v>0</v>
      </c>
      <c r="J34" s="2">
        <f t="shared" si="30"/>
        <v>0</v>
      </c>
      <c r="K34" s="2">
        <f t="shared" si="31"/>
        <v>0</v>
      </c>
      <c r="L34" s="54"/>
      <c r="M34" s="2">
        <f t="shared" si="32"/>
        <v>0</v>
      </c>
      <c r="N34" s="2">
        <f t="shared" si="33"/>
        <v>0</v>
      </c>
      <c r="O34" s="2">
        <f t="shared" si="34"/>
        <v>0</v>
      </c>
      <c r="P34" s="2">
        <f t="shared" si="35"/>
        <v>0</v>
      </c>
      <c r="Q34" s="54"/>
      <c r="R34" s="2">
        <f t="shared" si="8"/>
        <v>0</v>
      </c>
      <c r="S34" s="2">
        <f t="shared" si="28"/>
        <v>0</v>
      </c>
      <c r="T34" s="2">
        <f t="shared" si="9"/>
        <v>0</v>
      </c>
      <c r="V34" s="9">
        <v>34</v>
      </c>
      <c r="W34" s="43">
        <v>2.1714035001372798</v>
      </c>
      <c r="X34" s="44">
        <v>8.2515717120539997E-2</v>
      </c>
      <c r="Z34" s="9">
        <v>73</v>
      </c>
      <c r="AA34" s="43">
        <v>1.6048323164223901</v>
      </c>
      <c r="AB34" s="44">
        <v>9.3583851427747597E-2</v>
      </c>
      <c r="AD34" s="12">
        <v>112</v>
      </c>
      <c r="AE34" s="45">
        <v>1.10648715099124</v>
      </c>
      <c r="AF34" s="46">
        <v>8.5276424618787705E-2</v>
      </c>
    </row>
    <row r="35" spans="1:32" x14ac:dyDescent="0.45">
      <c r="A35" s="9" t="s">
        <v>16</v>
      </c>
      <c r="B35" s="10">
        <v>0</v>
      </c>
      <c r="C35" s="10">
        <v>0</v>
      </c>
      <c r="D35" s="10">
        <v>0</v>
      </c>
      <c r="E35" s="11">
        <v>0</v>
      </c>
      <c r="G35" t="s">
        <v>34</v>
      </c>
      <c r="H35" s="2">
        <f t="shared" si="36"/>
        <v>0</v>
      </c>
      <c r="I35" s="2">
        <f t="shared" si="29"/>
        <v>0</v>
      </c>
      <c r="J35" s="2">
        <f t="shared" si="30"/>
        <v>0</v>
      </c>
      <c r="K35" s="2">
        <f t="shared" si="31"/>
        <v>0</v>
      </c>
      <c r="L35" s="53"/>
      <c r="M35" s="2">
        <f t="shared" si="32"/>
        <v>0</v>
      </c>
      <c r="N35" s="2">
        <f t="shared" si="33"/>
        <v>0</v>
      </c>
      <c r="O35" s="2">
        <f t="shared" si="34"/>
        <v>0</v>
      </c>
      <c r="P35" s="2">
        <f t="shared" si="35"/>
        <v>0</v>
      </c>
      <c r="Q35" s="53"/>
      <c r="R35" s="2">
        <f t="shared" si="8"/>
        <v>0</v>
      </c>
      <c r="S35" s="2">
        <f t="shared" si="28"/>
        <v>0</v>
      </c>
      <c r="T35" s="2">
        <f t="shared" si="9"/>
        <v>0</v>
      </c>
      <c r="V35" s="9">
        <v>35</v>
      </c>
      <c r="W35" s="43">
        <v>2.2221582784148799</v>
      </c>
      <c r="X35" s="44">
        <v>9.4489309841320396E-2</v>
      </c>
      <c r="Z35" s="9">
        <v>74</v>
      </c>
      <c r="AA35" s="43">
        <v>1.7351681977556099</v>
      </c>
      <c r="AB35" s="44">
        <v>9.0993377335546105E-2</v>
      </c>
    </row>
    <row r="36" spans="1:32" ht="14.65" thickBot="1" x14ac:dyDescent="0.5">
      <c r="A36" s="12" t="s">
        <v>17</v>
      </c>
      <c r="B36" s="13">
        <v>0</v>
      </c>
      <c r="C36" s="13">
        <v>0</v>
      </c>
      <c r="D36" s="13">
        <v>0</v>
      </c>
      <c r="E36" s="14">
        <v>0</v>
      </c>
      <c r="G36" t="s">
        <v>35</v>
      </c>
      <c r="H36" s="2">
        <f t="shared" si="36"/>
        <v>0</v>
      </c>
      <c r="I36" s="2">
        <f t="shared" si="29"/>
        <v>0</v>
      </c>
      <c r="J36" s="2">
        <f t="shared" si="30"/>
        <v>0</v>
      </c>
      <c r="K36" s="2">
        <f t="shared" si="31"/>
        <v>0</v>
      </c>
      <c r="L36" s="54"/>
      <c r="M36" s="2">
        <f t="shared" si="32"/>
        <v>0</v>
      </c>
      <c r="N36" s="2">
        <f t="shared" si="33"/>
        <v>0</v>
      </c>
      <c r="O36" s="2">
        <f t="shared" si="34"/>
        <v>0</v>
      </c>
      <c r="P36" s="2">
        <f t="shared" si="35"/>
        <v>0</v>
      </c>
      <c r="Q36" s="54"/>
      <c r="R36" s="2">
        <f t="shared" si="8"/>
        <v>0</v>
      </c>
      <c r="S36" s="2">
        <f t="shared" si="28"/>
        <v>0</v>
      </c>
      <c r="T36" s="2">
        <f t="shared" si="9"/>
        <v>0</v>
      </c>
      <c r="V36" s="9">
        <v>36</v>
      </c>
      <c r="W36" s="43">
        <v>2.15617511767852</v>
      </c>
      <c r="X36" s="44">
        <v>8.9398917464371605E-2</v>
      </c>
      <c r="Z36" s="9">
        <v>75</v>
      </c>
      <c r="AA36" s="43">
        <v>1.7691434050197199</v>
      </c>
      <c r="AB36" s="44">
        <v>9.5257738306165005E-2</v>
      </c>
    </row>
    <row r="37" spans="1:32" ht="14.65" thickBot="1" x14ac:dyDescent="0.5">
      <c r="V37" s="9">
        <v>37</v>
      </c>
      <c r="W37" s="43">
        <v>2.1064376717248101</v>
      </c>
      <c r="X37" s="44">
        <v>0.10049151616154101</v>
      </c>
      <c r="Z37" s="9">
        <v>76</v>
      </c>
      <c r="AA37" s="43">
        <v>1.65267712569689</v>
      </c>
      <c r="AB37" s="44">
        <v>9.3618252292350199E-2</v>
      </c>
    </row>
    <row r="38" spans="1:32" x14ac:dyDescent="0.45">
      <c r="A38" s="6" t="s">
        <v>18</v>
      </c>
      <c r="B38" s="7" t="s">
        <v>19</v>
      </c>
      <c r="C38" s="8" t="s">
        <v>20</v>
      </c>
      <c r="E38" t="s">
        <v>38</v>
      </c>
      <c r="F38" s="1" t="s">
        <v>37</v>
      </c>
      <c r="G38" s="1" t="s">
        <v>36</v>
      </c>
      <c r="H38" s="51">
        <f>SUM(H3:H37)</f>
        <v>136</v>
      </c>
      <c r="I38" s="51">
        <f t="shared" ref="I38:T38" si="37">SUM(I3:I37)</f>
        <v>74</v>
      </c>
      <c r="J38" s="51">
        <f t="shared" si="37"/>
        <v>65</v>
      </c>
      <c r="K38" s="51">
        <f t="shared" si="37"/>
        <v>80</v>
      </c>
      <c r="L38" s="51"/>
      <c r="M38" s="51">
        <f t="shared" si="37"/>
        <v>155.18208498723379</v>
      </c>
      <c r="N38" s="51">
        <f t="shared" si="37"/>
        <v>82.037035398640924</v>
      </c>
      <c r="O38" s="51">
        <f t="shared" si="37"/>
        <v>70.088921789389104</v>
      </c>
      <c r="P38" s="51">
        <f t="shared" si="37"/>
        <v>90.005220234114418</v>
      </c>
      <c r="Q38" s="51"/>
      <c r="R38" s="51">
        <f t="shared" si="37"/>
        <v>155.18208498723379</v>
      </c>
      <c r="S38" s="51">
        <f t="shared" si="37"/>
        <v>70.088921789389104</v>
      </c>
      <c r="T38" s="51">
        <f t="shared" si="37"/>
        <v>86.021127816377657</v>
      </c>
      <c r="V38" s="9">
        <v>38</v>
      </c>
      <c r="W38" s="43">
        <v>1.82627628637694</v>
      </c>
      <c r="X38" s="44">
        <v>8.8450123074054393E-2</v>
      </c>
      <c r="Z38" s="9">
        <v>77</v>
      </c>
      <c r="AA38" s="43">
        <v>1.3848124410648699</v>
      </c>
      <c r="AB38" s="44">
        <v>7.7596965236707699E-2</v>
      </c>
    </row>
    <row r="39" spans="1:32" ht="14.65" thickBot="1" x14ac:dyDescent="0.5">
      <c r="A39" s="9">
        <v>1</v>
      </c>
      <c r="B39" s="10">
        <v>2.1897855480000001</v>
      </c>
      <c r="C39" s="11">
        <v>0.17185193100000001</v>
      </c>
      <c r="F39" s="1"/>
      <c r="V39" s="9">
        <v>39</v>
      </c>
      <c r="W39" s="43">
        <v>1.9701269773691601</v>
      </c>
      <c r="X39" s="44">
        <v>9.6355532287413004E-2</v>
      </c>
      <c r="Z39" s="12">
        <v>78</v>
      </c>
      <c r="AA39" s="45">
        <v>0.55101320922226404</v>
      </c>
      <c r="AB39" s="46">
        <v>5.4715002105202901E-2</v>
      </c>
    </row>
    <row r="40" spans="1:32" ht="14.65" thickBot="1" x14ac:dyDescent="0.5">
      <c r="A40" s="9">
        <v>2</v>
      </c>
      <c r="B40" s="10">
        <v>2.092607069</v>
      </c>
      <c r="C40" s="11">
        <v>8.8860914999999999E-2</v>
      </c>
      <c r="E40" s="2">
        <f>AVERAGE('Cell_6 Gold count'!W:W)</f>
        <v>2.0926070690978689</v>
      </c>
      <c r="F40" s="2">
        <f>_xlfn.STDEV.P('Cell_6 Gold count'!W:W)</f>
        <v>0.32028689877729211</v>
      </c>
      <c r="G40" s="1">
        <f>COUNT('Cell_6 Gold count'!W:W)</f>
        <v>39</v>
      </c>
      <c r="H40" s="55" t="str">
        <f>IF(ABS((E40-B40)/E40)&lt;0.001,"MATCH","ERROR")</f>
        <v>MATCH</v>
      </c>
      <c r="J40" s="56"/>
      <c r="V40" s="12">
        <v>40</v>
      </c>
      <c r="W40" s="45">
        <v>1.63412538212987</v>
      </c>
      <c r="X40" s="46">
        <v>8.4412424362822605E-2</v>
      </c>
    </row>
    <row r="41" spans="1:32" x14ac:dyDescent="0.45">
      <c r="A41" s="9">
        <v>3</v>
      </c>
      <c r="B41" s="10">
        <v>1.668270594</v>
      </c>
      <c r="C41" s="11">
        <v>8.8336846999999996E-2</v>
      </c>
      <c r="E41" s="2">
        <f>AVERAGE('Cell_6 Gold count'!AA:AA)</f>
        <v>1.6682705936152267</v>
      </c>
      <c r="F41" s="2">
        <f>_xlfn.STDEV.P('Cell_6 Gold count'!AA:AA)</f>
        <v>0.21837303867418509</v>
      </c>
      <c r="G41" s="1">
        <f>COUNT('Cell_6 Gold count'!AA:AA)</f>
        <v>38</v>
      </c>
      <c r="H41" s="55" t="str">
        <f t="shared" ref="H41:H42" si="38">IF(ABS((E41-B41)/E41)&lt;0.001,"MATCH","ERROR")</f>
        <v>MATCH</v>
      </c>
    </row>
    <row r="42" spans="1:32" ht="14.65" thickBot="1" x14ac:dyDescent="0.5">
      <c r="A42" s="12">
        <v>4</v>
      </c>
      <c r="B42" s="13">
        <v>1.189082647</v>
      </c>
      <c r="C42" s="14">
        <v>7.3750966000000001E-2</v>
      </c>
      <c r="E42" s="2">
        <f>AVERAGE('Cell_6 Gold count'!AE:AE)</f>
        <v>1.1890826474273219</v>
      </c>
      <c r="F42" s="2">
        <f>_xlfn.STDEV.P('Cell_6 Gold count'!AE:AE)</f>
        <v>9.0283465004576749E-2</v>
      </c>
      <c r="G42" s="1">
        <f>COUNT('Cell_6 Gold count'!AE:AE)</f>
        <v>33</v>
      </c>
      <c r="H42" s="55" t="str">
        <f t="shared" si="38"/>
        <v>MATCH</v>
      </c>
    </row>
    <row r="43" spans="1:32" x14ac:dyDescent="0.45">
      <c r="F43" s="1"/>
    </row>
    <row r="44" spans="1:32" x14ac:dyDescent="0.45">
      <c r="E44" t="s">
        <v>47</v>
      </c>
      <c r="F44" s="1" t="s">
        <v>37</v>
      </c>
      <c r="G44" s="1" t="s">
        <v>39</v>
      </c>
    </row>
    <row r="45" spans="1:32" x14ac:dyDescent="0.45">
      <c r="D45" s="1" t="s">
        <v>44</v>
      </c>
      <c r="E45" s="3">
        <f>AVERAGE('Cell_6 Gold count'!X:X)</f>
        <v>8.8860915418090866E-2</v>
      </c>
      <c r="F45" s="4">
        <f>_xlfn.STDEV.P('Cell_6 Gold count'!X:X)</f>
        <v>8.110559627972842E-3</v>
      </c>
      <c r="G45" s="4">
        <f>E45*2*PI()</f>
        <v>0.55832959813747651</v>
      </c>
      <c r="H45" s="55" t="str">
        <f>IF(ABS((E45-C40)/E45)&lt;0.001,"MATCH","ERROR")</f>
        <v>MATCH</v>
      </c>
    </row>
    <row r="46" spans="1:32" x14ac:dyDescent="0.45">
      <c r="D46" s="1" t="s">
        <v>45</v>
      </c>
      <c r="E46" s="3">
        <f>AVERAGE('Cell_6 Gold count'!AB:AB)</f>
        <v>8.8336847189687845E-2</v>
      </c>
      <c r="F46" s="4">
        <f>_xlfn.STDEV.P('Cell_6 Gold count'!AB:AB)</f>
        <v>1.0293431747007796E-2</v>
      </c>
      <c r="G46" s="4">
        <f t="shared" ref="G46:G47" si="39">E46*2*PI()</f>
        <v>0.55503678034481496</v>
      </c>
      <c r="H46" s="55" t="str">
        <f t="shared" ref="H46:H47" si="40">IF(ABS((E46-C41)/E46)&lt;0.001,"MATCH","ERROR")</f>
        <v>MATCH</v>
      </c>
    </row>
    <row r="47" spans="1:32" x14ac:dyDescent="0.45">
      <c r="D47" s="1" t="s">
        <v>46</v>
      </c>
      <c r="E47" s="3">
        <f>AVERAGE('Cell_6 Gold count'!AF:AF)</f>
        <v>7.375096624751544E-2</v>
      </c>
      <c r="F47" s="4">
        <f>_xlfn.STDEV.P('Cell_6 Gold count'!AF:AF)</f>
        <v>1.1470614237241371E-2</v>
      </c>
      <c r="G47" s="4">
        <f t="shared" si="39"/>
        <v>0.46339098751668661</v>
      </c>
      <c r="H47" s="55" t="str">
        <f t="shared" si="40"/>
        <v>MATCH</v>
      </c>
    </row>
    <row r="48" spans="1:32" ht="14.65" thickBot="1" x14ac:dyDescent="0.5"/>
    <row r="49" spans="1:7" x14ac:dyDescent="0.45">
      <c r="A49" s="6"/>
      <c r="B49" s="7" t="s">
        <v>53</v>
      </c>
      <c r="C49" s="7" t="s">
        <v>59</v>
      </c>
      <c r="D49" s="42" t="s">
        <v>58</v>
      </c>
      <c r="E49" s="7" t="s">
        <v>61</v>
      </c>
      <c r="F49" s="7"/>
      <c r="G49" s="8"/>
    </row>
    <row r="50" spans="1:7" x14ac:dyDescent="0.45">
      <c r="A50" s="34" t="s">
        <v>44</v>
      </c>
      <c r="B50" s="38">
        <f>E40/COUNTA(G3:G14)*G45/4</f>
        <v>2.4340926332271993E-2</v>
      </c>
      <c r="C50" s="38">
        <f>E40/COUNTA(G3:G14)</f>
        <v>0.1743839224248224</v>
      </c>
      <c r="D50" s="38">
        <f>E45</f>
        <v>8.8860915418090866E-2</v>
      </c>
      <c r="E50" s="41">
        <v>0.16700000000000001</v>
      </c>
      <c r="F50" s="38">
        <f>E50/8</f>
        <v>2.0875000000000001E-2</v>
      </c>
      <c r="G50" s="39"/>
    </row>
    <row r="51" spans="1:7" x14ac:dyDescent="0.45">
      <c r="A51" s="34" t="s">
        <v>45</v>
      </c>
      <c r="B51" s="38">
        <f>E41/COUNTA(G18:G27)*G46/4</f>
        <v>2.3148788475603217E-2</v>
      </c>
      <c r="C51" s="38">
        <f>E41/COUNTA(G18:G27)</f>
        <v>0.16682705936152267</v>
      </c>
      <c r="D51" s="38">
        <f t="shared" ref="D51:D52" si="41">E46</f>
        <v>8.8336847189687845E-2</v>
      </c>
      <c r="E51" s="41">
        <v>0.159</v>
      </c>
      <c r="F51" s="38">
        <f t="shared" ref="F51:F52" si="42">E51/8</f>
        <v>1.9875E-2</v>
      </c>
      <c r="G51" s="39"/>
    </row>
    <row r="52" spans="1:7" x14ac:dyDescent="0.45">
      <c r="A52" s="34" t="s">
        <v>46</v>
      </c>
      <c r="B52" s="38">
        <f>E42/COUNTA(G31:G36)*G47/4</f>
        <v>2.2958757592929285E-2</v>
      </c>
      <c r="C52" s="38">
        <f>E42/COUNTA(G31:G36)</f>
        <v>0.198180441237887</v>
      </c>
      <c r="D52" s="38">
        <f t="shared" si="41"/>
        <v>7.375096624751544E-2</v>
      </c>
      <c r="E52" s="41">
        <v>0.152</v>
      </c>
      <c r="F52" s="38">
        <f t="shared" si="42"/>
        <v>1.9E-2</v>
      </c>
      <c r="G52" s="39"/>
    </row>
    <row r="53" spans="1:7" x14ac:dyDescent="0.45">
      <c r="A53" s="34"/>
      <c r="B53" s="38"/>
      <c r="C53" s="38"/>
      <c r="D53" s="38"/>
      <c r="E53" s="38"/>
      <c r="F53" s="38"/>
      <c r="G53" s="39"/>
    </row>
    <row r="54" spans="1:7" x14ac:dyDescent="0.45">
      <c r="A54" s="9"/>
      <c r="B54" s="10"/>
      <c r="C54" s="10"/>
      <c r="D54" s="10" t="s">
        <v>57</v>
      </c>
      <c r="E54" s="10"/>
      <c r="F54" s="10" t="s">
        <v>60</v>
      </c>
      <c r="G54" s="11"/>
    </row>
    <row r="55" spans="1:7" x14ac:dyDescent="0.45">
      <c r="A55" s="34" t="s">
        <v>44</v>
      </c>
      <c r="B55" s="38">
        <f>C50</f>
        <v>0.1743839224248224</v>
      </c>
      <c r="C55" s="38">
        <f>E45</f>
        <v>8.8860915418090866E-2</v>
      </c>
      <c r="D55" s="38">
        <f>PI()*C55^2*(1+B55/C55)</f>
        <v>7.3488692262299454E-2</v>
      </c>
      <c r="E55" s="38"/>
      <c r="F55" s="38">
        <f>(B50-F50)/B50</f>
        <v>0.14239089691819798</v>
      </c>
      <c r="G55" s="11"/>
    </row>
    <row r="56" spans="1:7" x14ac:dyDescent="0.45">
      <c r="A56" s="34" t="s">
        <v>45</v>
      </c>
      <c r="B56" s="38">
        <f t="shared" ref="B56:B57" si="43">C51</f>
        <v>0.16682705936152267</v>
      </c>
      <c r="C56" s="38">
        <f t="shared" ref="C56:C57" si="44">E46</f>
        <v>8.8336847189687845E-2</v>
      </c>
      <c r="D56" s="38">
        <f t="shared" ref="D56:D57" si="45">PI()*C56^2*(1+B56/C56)</f>
        <v>7.0812676576194569E-2</v>
      </c>
      <c r="E56" s="38"/>
      <c r="F56" s="38">
        <f t="shared" ref="F56:F57" si="46">(B51-F51)/B51</f>
        <v>0.14142375006162852</v>
      </c>
      <c r="G56" s="11"/>
    </row>
    <row r="57" spans="1:7" ht="14.65" thickBot="1" x14ac:dyDescent="0.5">
      <c r="A57" s="35" t="s">
        <v>46</v>
      </c>
      <c r="B57" s="40">
        <f t="shared" si="43"/>
        <v>0.198180441237887</v>
      </c>
      <c r="C57" s="40">
        <f t="shared" si="44"/>
        <v>7.375096624751544E-2</v>
      </c>
      <c r="D57" s="40">
        <f t="shared" si="45"/>
        <v>6.3005281725731568E-2</v>
      </c>
      <c r="E57" s="40"/>
      <c r="F57" s="40">
        <f t="shared" si="46"/>
        <v>0.17242908623890357</v>
      </c>
      <c r="G57" s="14"/>
    </row>
  </sheetData>
  <conditionalFormatting sqref="R3:T36">
    <cfRule type="top10" dxfId="11" priority="2" rank="10"/>
  </conditionalFormatting>
  <conditionalFormatting sqref="H40:H47">
    <cfRule type="cellIs" dxfId="10" priority="1" operator="equal">
      <formula>"ERROR"</formula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AVG</vt:lpstr>
      <vt:lpstr>Cell_1 Gold count</vt:lpstr>
      <vt:lpstr>Cell_2 Gold count</vt:lpstr>
      <vt:lpstr>Cell_3 Gold count</vt:lpstr>
      <vt:lpstr>Cell_4 Gold count</vt:lpstr>
      <vt:lpstr>Cell_5 Gold count</vt:lpstr>
      <vt:lpstr>Cell_6 Gold 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Indzhykulian, Artur</dc:creator>
  <cp:lastModifiedBy>Maryna Ivanchenko</cp:lastModifiedBy>
  <cp:lastPrinted>2018-10-06T17:21:03Z</cp:lastPrinted>
  <dcterms:created xsi:type="dcterms:W3CDTF">2018-09-16T16:51:04Z</dcterms:created>
  <dcterms:modified xsi:type="dcterms:W3CDTF">2019-10-05T02:40:00Z</dcterms:modified>
</cp:coreProperties>
</file>