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\\research.files.med.harvard.edu\Neurobio\CoreyLab\Maryna\Sci Data paper PKHD1L1\Cell 1 (Artur and Maryna)\+Cell_2_Step 7 (Statistics)\"/>
    </mc:Choice>
  </mc:AlternateContent>
  <xr:revisionPtr revIDLastSave="0" documentId="13_ncr:1_{4D5E0143-0F0F-471A-B3E8-5793244DF074}" xr6:coauthVersionLast="38" xr6:coauthVersionMax="38" xr10:uidLastSave="{00000000-0000-0000-0000-000000000000}"/>
  <bookViews>
    <workbookView xWindow="0" yWindow="0" windowWidth="38400" windowHeight="12480" xr2:uid="{00000000-000D-0000-FFFF-FFFF00000000}"/>
  </bookViews>
  <sheets>
    <sheet name="Cell6 Gold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5" i="1" l="1"/>
  <c r="H45" i="1" s="1"/>
  <c r="E40" i="1"/>
  <c r="H40" i="1" s="1"/>
  <c r="E47" i="1"/>
  <c r="H47" i="1" s="1"/>
  <c r="F47" i="1" l="1"/>
  <c r="F46" i="1"/>
  <c r="F45" i="1"/>
  <c r="G47" i="1"/>
  <c r="E46" i="1"/>
  <c r="G45" i="1"/>
  <c r="G2" i="1" s="1"/>
  <c r="F42" i="1"/>
  <c r="F41" i="1"/>
  <c r="F40" i="1"/>
  <c r="E41" i="1"/>
  <c r="E42" i="1"/>
  <c r="H42" i="1" s="1"/>
  <c r="G42" i="1"/>
  <c r="G41" i="1"/>
  <c r="G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H5" i="1"/>
  <c r="H6" i="1"/>
  <c r="H7" i="1"/>
  <c r="H8" i="1"/>
  <c r="H9" i="1"/>
  <c r="H10" i="1"/>
  <c r="H11" i="1"/>
  <c r="H12" i="1"/>
  <c r="H13" i="1"/>
  <c r="H14" i="1"/>
  <c r="H4" i="1"/>
  <c r="I3" i="1"/>
  <c r="J3" i="1"/>
  <c r="K3" i="1"/>
  <c r="H3" i="1"/>
  <c r="H41" i="1" l="1"/>
  <c r="G46" i="1"/>
  <c r="G17" i="1" s="1"/>
  <c r="H46" i="1"/>
  <c r="M8" i="1"/>
  <c r="R8" i="1" s="1"/>
  <c r="N12" i="1"/>
  <c r="P10" i="1"/>
  <c r="P6" i="1"/>
  <c r="N4" i="1"/>
  <c r="N3" i="1"/>
  <c r="M12" i="1"/>
  <c r="R12" i="1" s="1"/>
  <c r="P14" i="1"/>
  <c r="O13" i="1"/>
  <c r="S13" i="1" s="1"/>
  <c r="O9" i="1"/>
  <c r="S9" i="1" s="1"/>
  <c r="N8" i="1"/>
  <c r="O5" i="1"/>
  <c r="S5" i="1" s="1"/>
  <c r="G30" i="1"/>
  <c r="M31" i="1" s="1"/>
  <c r="R31" i="1" s="1"/>
  <c r="P5" i="1"/>
  <c r="P13" i="1"/>
  <c r="P8" i="1"/>
  <c r="T8" i="1" s="1"/>
  <c r="P12" i="1"/>
  <c r="P4" i="1"/>
  <c r="P7" i="1"/>
  <c r="P9" i="1"/>
  <c r="P11" i="1"/>
  <c r="M3" i="1"/>
  <c r="R3" i="1" s="1"/>
  <c r="M7" i="1"/>
  <c r="R7" i="1" s="1"/>
  <c r="N5" i="1"/>
  <c r="T12" i="1"/>
  <c r="M11" i="1"/>
  <c r="R11" i="1" s="1"/>
  <c r="O14" i="1"/>
  <c r="S14" i="1" s="1"/>
  <c r="O10" i="1"/>
  <c r="S10" i="1" s="1"/>
  <c r="N9" i="1"/>
  <c r="T9" i="1" s="1"/>
  <c r="O6" i="1"/>
  <c r="S6" i="1" s="1"/>
  <c r="M14" i="1"/>
  <c r="R14" i="1" s="1"/>
  <c r="M6" i="1"/>
  <c r="R6" i="1" s="1"/>
  <c r="O11" i="1"/>
  <c r="S11" i="1" s="1"/>
  <c r="O7" i="1"/>
  <c r="S7" i="1" s="1"/>
  <c r="M4" i="1"/>
  <c r="R4" i="1" s="1"/>
  <c r="N13" i="1"/>
  <c r="P3" i="1"/>
  <c r="T3" i="1" s="1"/>
  <c r="M10" i="1"/>
  <c r="R10" i="1" s="1"/>
  <c r="N14" i="1"/>
  <c r="N10" i="1"/>
  <c r="T10" i="1" s="1"/>
  <c r="N6" i="1"/>
  <c r="T6" i="1" s="1"/>
  <c r="O3" i="1"/>
  <c r="S3" i="1" s="1"/>
  <c r="M13" i="1"/>
  <c r="R13" i="1" s="1"/>
  <c r="M9" i="1"/>
  <c r="R9" i="1" s="1"/>
  <c r="M5" i="1"/>
  <c r="R5" i="1" s="1"/>
  <c r="O12" i="1"/>
  <c r="S12" i="1" s="1"/>
  <c r="N11" i="1"/>
  <c r="O8" i="1"/>
  <c r="S8" i="1" s="1"/>
  <c r="N7" i="1"/>
  <c r="O4" i="1"/>
  <c r="S4" i="1" s="1"/>
  <c r="O32" i="1"/>
  <c r="S32" i="1" s="1"/>
  <c r="O36" i="1" l="1"/>
  <c r="S36" i="1" s="1"/>
  <c r="O31" i="1"/>
  <c r="S31" i="1" s="1"/>
  <c r="P36" i="1"/>
  <c r="O35" i="1"/>
  <c r="S35" i="1" s="1"/>
  <c r="N35" i="1"/>
  <c r="T35" i="1" s="1"/>
  <c r="P34" i="1"/>
  <c r="M36" i="1"/>
  <c r="R36" i="1" s="1"/>
  <c r="O34" i="1"/>
  <c r="S34" i="1" s="1"/>
  <c r="P33" i="1"/>
  <c r="T4" i="1"/>
  <c r="M18" i="1"/>
  <c r="R18" i="1" s="1"/>
  <c r="O20" i="1"/>
  <c r="S20" i="1" s="1"/>
  <c r="O24" i="1"/>
  <c r="S24" i="1" s="1"/>
  <c r="P18" i="1"/>
  <c r="P22" i="1"/>
  <c r="P26" i="1"/>
  <c r="M21" i="1"/>
  <c r="R21" i="1" s="1"/>
  <c r="M25" i="1"/>
  <c r="R25" i="1" s="1"/>
  <c r="N20" i="1"/>
  <c r="N24" i="1"/>
  <c r="O21" i="1"/>
  <c r="S21" i="1" s="1"/>
  <c r="O25" i="1"/>
  <c r="S25" i="1" s="1"/>
  <c r="P19" i="1"/>
  <c r="P23" i="1"/>
  <c r="P27" i="1"/>
  <c r="M22" i="1"/>
  <c r="R22" i="1" s="1"/>
  <c r="M26" i="1"/>
  <c r="R26" i="1" s="1"/>
  <c r="O18" i="1"/>
  <c r="S18" i="1" s="1"/>
  <c r="N21" i="1"/>
  <c r="N25" i="1"/>
  <c r="O22" i="1"/>
  <c r="S22" i="1" s="1"/>
  <c r="O26" i="1"/>
  <c r="S26" i="1" s="1"/>
  <c r="P20" i="1"/>
  <c r="P24" i="1"/>
  <c r="M19" i="1"/>
  <c r="R19" i="1" s="1"/>
  <c r="M23" i="1"/>
  <c r="R23" i="1" s="1"/>
  <c r="M27" i="1"/>
  <c r="R27" i="1" s="1"/>
  <c r="N18" i="1"/>
  <c r="T18" i="1" s="1"/>
  <c r="N22" i="1"/>
  <c r="T22" i="1" s="1"/>
  <c r="N26" i="1"/>
  <c r="T26" i="1" s="1"/>
  <c r="O23" i="1"/>
  <c r="S23" i="1" s="1"/>
  <c r="O19" i="1"/>
  <c r="S19" i="1" s="1"/>
  <c r="P21" i="1"/>
  <c r="P25" i="1"/>
  <c r="M20" i="1"/>
  <c r="R20" i="1" s="1"/>
  <c r="M24" i="1"/>
  <c r="R24" i="1" s="1"/>
  <c r="N19" i="1"/>
  <c r="T19" i="1" s="1"/>
  <c r="N23" i="1"/>
  <c r="T23" i="1" s="1"/>
  <c r="N27" i="1"/>
  <c r="T27" i="1" s="1"/>
  <c r="O27" i="1"/>
  <c r="S27" i="1" s="1"/>
  <c r="N33" i="1"/>
  <c r="T33" i="1" s="1"/>
  <c r="N34" i="1"/>
  <c r="T34" i="1" s="1"/>
  <c r="T11" i="1"/>
  <c r="T14" i="1"/>
  <c r="M35" i="1"/>
  <c r="R35" i="1" s="1"/>
  <c r="M34" i="1"/>
  <c r="R34" i="1" s="1"/>
  <c r="P32" i="1"/>
  <c r="N32" i="1"/>
  <c r="M33" i="1"/>
  <c r="R33" i="1" s="1"/>
  <c r="O33" i="1"/>
  <c r="S33" i="1" s="1"/>
  <c r="N36" i="1"/>
  <c r="T36" i="1" s="1"/>
  <c r="P35" i="1"/>
  <c r="P31" i="1"/>
  <c r="N31" i="1"/>
  <c r="T31" i="1" s="1"/>
  <c r="M32" i="1"/>
  <c r="R32" i="1" s="1"/>
  <c r="T7" i="1"/>
  <c r="T13" i="1"/>
  <c r="T5" i="1"/>
  <c r="T32" i="1" l="1"/>
  <c r="T25" i="1"/>
  <c r="T21" i="1"/>
  <c r="T24" i="1"/>
  <c r="T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Indzhykulian, Artur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</commentList>
</comments>
</file>

<file path=xl/sharedStrings.xml><?xml version="1.0" encoding="utf-8"?>
<sst xmlns="http://schemas.openxmlformats.org/spreadsheetml/2006/main" count="131" uniqueCount="52">
  <si>
    <t>hist</t>
  </si>
  <si>
    <t>az_bin_1</t>
  </si>
  <si>
    <t>az_bin_2</t>
  </si>
  <si>
    <t>az_bin_3</t>
  </si>
  <si>
    <t>az_bin_4</t>
  </si>
  <si>
    <t>ht_bin_13</t>
  </si>
  <si>
    <t>ht_bin_12</t>
  </si>
  <si>
    <t>ht_bin_11</t>
  </si>
  <si>
    <t>ht_bin_10</t>
  </si>
  <si>
    <t>ht_bin_9</t>
  </si>
  <si>
    <t>ht_bin_8</t>
  </si>
  <si>
    <t>ht_bin_7</t>
  </si>
  <si>
    <t>ht_bin_6</t>
  </si>
  <si>
    <t>ht_bin_5</t>
  </si>
  <si>
    <t>ht_bin_4</t>
  </si>
  <si>
    <t>ht_bin_3</t>
  </si>
  <si>
    <t>ht_bin_2</t>
  </si>
  <si>
    <t>ht_bin_1</t>
  </si>
  <si>
    <t>row</t>
  </si>
  <si>
    <t>avg_height</t>
  </si>
  <si>
    <t>avg_radius</t>
  </si>
  <si>
    <t>id</t>
  </si>
  <si>
    <t>height</t>
  </si>
  <si>
    <t>radius</t>
  </si>
  <si>
    <t>Segm 12</t>
  </si>
  <si>
    <t>Segm 11</t>
  </si>
  <si>
    <t>Segm 10</t>
  </si>
  <si>
    <t>Segm 9</t>
  </si>
  <si>
    <t>Segm 8</t>
  </si>
  <si>
    <t>Segm 7</t>
  </si>
  <si>
    <t>Segm 6</t>
  </si>
  <si>
    <t>Segm 5</t>
  </si>
  <si>
    <t>Segm 4</t>
  </si>
  <si>
    <t>Segm 3</t>
  </si>
  <si>
    <t>Segm 2</t>
  </si>
  <si>
    <t>Segm 1</t>
  </si>
  <si>
    <t>n</t>
  </si>
  <si>
    <t>StDev</t>
  </si>
  <si>
    <t>AVG h, um</t>
  </si>
  <si>
    <t>Perimeter</t>
  </si>
  <si>
    <t>b1</t>
  </si>
  <si>
    <t>b2</t>
  </si>
  <si>
    <t>b3</t>
  </si>
  <si>
    <t>b4</t>
  </si>
  <si>
    <t>ST 1</t>
  </si>
  <si>
    <t>ST 2</t>
  </si>
  <si>
    <t>ST 3</t>
  </si>
  <si>
    <t>AVG r, um</t>
  </si>
  <si>
    <t>Sector area</t>
  </si>
  <si>
    <t>-</t>
  </si>
  <si>
    <t>side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</si>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</sst>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 applyAlignment="1">
      <alignment horizontal="center" textRotation="90"/>
    </xf>
    <xf numFmtId="0" fontId="0" fillId="2" borderId="0" xfId="0" applyFill="1" applyAlignment="1">
      <alignment horizontal="center"/>
    </xf>
    <xf numFmtId="0" fontId="0" fillId="0" borderId="9" xfId="0" applyBorder="1"/>
    <xf numFmtId="165" fontId="0" fillId="0" borderId="10" xfId="0" applyNumberFormat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7"/>
  <sheetViews>
    <sheetView tabSelected="1" topLeftCell="A22" workbookViewId="0">
      <selection activeCell="V22" sqref="V22"/>
    </sheetView>
  </sheetViews>
  <sheetFormatPr defaultRowHeight="15" x14ac:dyDescent="0.25"/>
  <cols>
    <col min="5" max="5" width="9.85546875" bestFit="1" customWidth="1"/>
    <col min="7" max="7" width="9.5703125" bestFit="1" customWidth="1"/>
    <col min="8" max="11" width="3.42578125" style="1" customWidth="1"/>
    <col min="12" max="12" width="1.7109375" style="1" customWidth="1"/>
    <col min="13" max="16" width="4.85546875" customWidth="1"/>
    <col min="17" max="17" width="1.7109375" style="1" customWidth="1"/>
    <col min="18" max="21" width="4" style="1" customWidth="1"/>
    <col min="22" max="22" width="2.7109375" bestFit="1" customWidth="1"/>
    <col min="25" max="25" width="3" customWidth="1"/>
    <col min="26" max="26" width="2.7109375" bestFit="1" customWidth="1"/>
    <col min="29" max="29" width="3.140625" customWidth="1"/>
    <col min="30" max="30" width="3.7109375" bestFit="1" customWidth="1"/>
    <col min="33" max="35" width="4" customWidth="1"/>
  </cols>
  <sheetData>
    <row r="1" spans="1:32" x14ac:dyDescent="0.2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21</v>
      </c>
      <c r="W1" s="7" t="s">
        <v>22</v>
      </c>
      <c r="X1" s="8" t="s">
        <v>23</v>
      </c>
      <c r="Z1" s="6" t="s">
        <v>21</v>
      </c>
      <c r="AA1" s="7" t="s">
        <v>22</v>
      </c>
      <c r="AB1" s="8" t="s">
        <v>23</v>
      </c>
      <c r="AD1" s="6" t="s">
        <v>21</v>
      </c>
      <c r="AE1" s="7" t="s">
        <v>22</v>
      </c>
      <c r="AF1" s="8" t="s">
        <v>23</v>
      </c>
    </row>
    <row r="2" spans="1:32" ht="15.75" thickBot="1" x14ac:dyDescent="0.3">
      <c r="A2" s="9" t="s">
        <v>5</v>
      </c>
      <c r="B2" s="10">
        <v>4</v>
      </c>
      <c r="C2" s="10">
        <v>11</v>
      </c>
      <c r="D2" s="10">
        <v>9</v>
      </c>
      <c r="E2" s="11">
        <v>8</v>
      </c>
      <c r="G2" s="18">
        <f>E40/COUNTA(G3:G14)*G45/4</f>
        <v>2.4340926332271993E-2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9">
        <v>2</v>
      </c>
      <c r="W2" s="10">
        <v>0.607491338162235</v>
      </c>
      <c r="X2" s="11">
        <v>6.9330358691943095E-2</v>
      </c>
      <c r="Z2" s="9">
        <v>41</v>
      </c>
      <c r="AA2" s="10">
        <v>1.32824802694155</v>
      </c>
      <c r="AB2" s="11">
        <v>8.2015366972191805E-2</v>
      </c>
      <c r="AD2" s="9">
        <v>79</v>
      </c>
      <c r="AE2" s="10">
        <v>0.976212467394592</v>
      </c>
      <c r="AF2" s="11">
        <v>5.1678919222785703E-2</v>
      </c>
    </row>
    <row r="3" spans="1:32" x14ac:dyDescent="0.25">
      <c r="A3" s="9" t="s">
        <v>6</v>
      </c>
      <c r="B3" s="10">
        <v>11</v>
      </c>
      <c r="C3" s="10">
        <v>12</v>
      </c>
      <c r="D3" s="10">
        <v>22</v>
      </c>
      <c r="E3" s="11">
        <v>21</v>
      </c>
      <c r="G3" t="s">
        <v>24</v>
      </c>
      <c r="H3" s="1">
        <f>B3+B2</f>
        <v>15</v>
      </c>
      <c r="I3" s="1">
        <f t="shared" ref="I3:K3" si="0">C3+C2</f>
        <v>23</v>
      </c>
      <c r="J3" s="1">
        <f t="shared" si="0"/>
        <v>31</v>
      </c>
      <c r="K3" s="1">
        <f t="shared" si="0"/>
        <v>29</v>
      </c>
      <c r="L3" s="15"/>
      <c r="M3" s="5">
        <f>H3/$G$2/$G$40</f>
        <v>15.801181079351487</v>
      </c>
      <c r="N3" s="5">
        <f t="shared" ref="N3:P3" si="1">I3/$G$2/$G$40</f>
        <v>24.228477655005616</v>
      </c>
      <c r="O3" s="5">
        <f t="shared" si="1"/>
        <v>32.655774230659738</v>
      </c>
      <c r="P3" s="5">
        <f t="shared" si="1"/>
        <v>30.54895008674621</v>
      </c>
      <c r="Q3" s="15"/>
      <c r="R3" s="5">
        <f>M3</f>
        <v>15.801181079351487</v>
      </c>
      <c r="S3" s="5">
        <f t="shared" ref="S3:S14" si="2">O3</f>
        <v>32.655774230659738</v>
      </c>
      <c r="T3" s="1">
        <f>(N3+P3)/2</f>
        <v>27.388713870875911</v>
      </c>
      <c r="V3" s="9">
        <v>3</v>
      </c>
      <c r="W3" s="10">
        <v>1.13181025577168</v>
      </c>
      <c r="X3" s="11">
        <v>0.105945778177318</v>
      </c>
      <c r="Z3" s="9">
        <v>42</v>
      </c>
      <c r="AA3" s="10">
        <v>1.67566217387848</v>
      </c>
      <c r="AB3" s="11">
        <v>0.101113791218298</v>
      </c>
      <c r="AD3" s="9">
        <v>80</v>
      </c>
      <c r="AE3" s="10">
        <v>0.85696549863115601</v>
      </c>
      <c r="AF3" s="11">
        <v>4.60306645960624E-2</v>
      </c>
    </row>
    <row r="4" spans="1:32" x14ac:dyDescent="0.25">
      <c r="A4" s="9" t="s">
        <v>7</v>
      </c>
      <c r="B4" s="10">
        <v>8</v>
      </c>
      <c r="C4" s="10">
        <v>3</v>
      </c>
      <c r="D4" s="10">
        <v>6</v>
      </c>
      <c r="E4" s="11">
        <v>4</v>
      </c>
      <c r="G4" t="s">
        <v>25</v>
      </c>
      <c r="H4" s="1">
        <f>B4</f>
        <v>8</v>
      </c>
      <c r="I4" s="1">
        <f t="shared" ref="I4:K14" si="3">C4</f>
        <v>3</v>
      </c>
      <c r="J4" s="1">
        <f t="shared" si="3"/>
        <v>6</v>
      </c>
      <c r="K4" s="1">
        <f t="shared" si="3"/>
        <v>4</v>
      </c>
      <c r="L4" s="15"/>
      <c r="M4" s="5">
        <f t="shared" ref="M4:M13" si="4">H4/$G$2/$G$40</f>
        <v>8.4272965756541272</v>
      </c>
      <c r="N4" s="5">
        <f t="shared" ref="N4:N14" si="5">I4/$G$2/$G$40</f>
        <v>3.1602362158702975</v>
      </c>
      <c r="O4" s="5">
        <f t="shared" ref="O4:O14" si="6">J4/$G$2/$G$40</f>
        <v>6.3204724317405949</v>
      </c>
      <c r="P4" s="5">
        <f t="shared" ref="P4:P14" si="7">K4/$G$2/$G$40</f>
        <v>4.2136482878270636</v>
      </c>
      <c r="Q4" s="15"/>
      <c r="R4" s="5">
        <f t="shared" ref="R4:R36" si="8">M4</f>
        <v>8.4272965756541272</v>
      </c>
      <c r="S4" s="5">
        <f t="shared" si="2"/>
        <v>6.3204724317405949</v>
      </c>
      <c r="T4" s="1">
        <f t="shared" ref="T4:T36" si="9">(N4+P4)/2</f>
        <v>3.6869422518486807</v>
      </c>
      <c r="V4" s="9">
        <v>4</v>
      </c>
      <c r="W4" s="10">
        <v>1.94536703323802</v>
      </c>
      <c r="X4" s="11">
        <v>8.6681844825520396E-2</v>
      </c>
      <c r="Z4" s="9">
        <v>43</v>
      </c>
      <c r="AA4" s="10">
        <v>1.7433310366470001</v>
      </c>
      <c r="AB4" s="11">
        <v>0.100632337831647</v>
      </c>
      <c r="AD4" s="9">
        <v>81</v>
      </c>
      <c r="AE4" s="10">
        <v>1.16141696116482</v>
      </c>
      <c r="AF4" s="11">
        <v>6.1742843526599901E-2</v>
      </c>
    </row>
    <row r="5" spans="1:32" x14ac:dyDescent="0.25">
      <c r="A5" s="9" t="s">
        <v>8</v>
      </c>
      <c r="B5" s="10">
        <v>7</v>
      </c>
      <c r="C5" s="10">
        <v>5</v>
      </c>
      <c r="D5" s="10">
        <v>3</v>
      </c>
      <c r="E5" s="11">
        <v>6</v>
      </c>
      <c r="G5" t="s">
        <v>26</v>
      </c>
      <c r="H5" s="1">
        <f t="shared" ref="H5:H14" si="10">B5</f>
        <v>7</v>
      </c>
      <c r="I5" s="1">
        <f t="shared" si="3"/>
        <v>5</v>
      </c>
      <c r="J5" s="1">
        <f t="shared" si="3"/>
        <v>3</v>
      </c>
      <c r="K5" s="1">
        <f t="shared" si="3"/>
        <v>6</v>
      </c>
      <c r="L5" s="15"/>
      <c r="M5" s="5">
        <f t="shared" si="4"/>
        <v>7.3738845036973606</v>
      </c>
      <c r="N5" s="5">
        <f t="shared" si="5"/>
        <v>5.2670603597838292</v>
      </c>
      <c r="O5" s="5">
        <f t="shared" si="6"/>
        <v>3.1602362158702975</v>
      </c>
      <c r="P5" s="5">
        <f t="shared" si="7"/>
        <v>6.3204724317405949</v>
      </c>
      <c r="Q5" s="15"/>
      <c r="R5" s="5">
        <f t="shared" si="8"/>
        <v>7.3738845036973606</v>
      </c>
      <c r="S5" s="5">
        <f t="shared" si="2"/>
        <v>3.1602362158702975</v>
      </c>
      <c r="T5" s="1">
        <f t="shared" si="9"/>
        <v>5.7937663957622121</v>
      </c>
      <c r="V5" s="9">
        <v>5</v>
      </c>
      <c r="W5" s="10">
        <v>2.13959249311486</v>
      </c>
      <c r="X5" s="11">
        <v>8.8952872727479704E-2</v>
      </c>
      <c r="Z5" s="9">
        <v>44</v>
      </c>
      <c r="AA5" s="10">
        <v>1.5766656031044799</v>
      </c>
      <c r="AB5" s="11">
        <v>8.5408856198697106E-2</v>
      </c>
      <c r="AD5" s="9">
        <v>82</v>
      </c>
      <c r="AE5" s="10">
        <v>1.17944718702895</v>
      </c>
      <c r="AF5" s="11">
        <v>5.6428667373131097E-2</v>
      </c>
    </row>
    <row r="6" spans="1:32" x14ac:dyDescent="0.25">
      <c r="A6" s="9" t="s">
        <v>9</v>
      </c>
      <c r="B6" s="10">
        <v>3</v>
      </c>
      <c r="C6" s="10">
        <v>2</v>
      </c>
      <c r="D6" s="10">
        <v>1</v>
      </c>
      <c r="E6" s="11">
        <v>2</v>
      </c>
      <c r="G6" t="s">
        <v>27</v>
      </c>
      <c r="H6" s="1">
        <f t="shared" si="10"/>
        <v>3</v>
      </c>
      <c r="I6" s="1">
        <f t="shared" si="3"/>
        <v>2</v>
      </c>
      <c r="J6" s="1">
        <f t="shared" si="3"/>
        <v>1</v>
      </c>
      <c r="K6" s="1">
        <f t="shared" si="3"/>
        <v>2</v>
      </c>
      <c r="L6" s="15"/>
      <c r="M6" s="5">
        <f t="shared" si="4"/>
        <v>3.1602362158702975</v>
      </c>
      <c r="N6" s="5">
        <f t="shared" si="5"/>
        <v>2.1068241439135318</v>
      </c>
      <c r="O6" s="5">
        <f t="shared" si="6"/>
        <v>1.0534120719567659</v>
      </c>
      <c r="P6" s="5">
        <f t="shared" si="7"/>
        <v>2.1068241439135318</v>
      </c>
      <c r="Q6" s="15"/>
      <c r="R6" s="5">
        <f t="shared" si="8"/>
        <v>3.1602362158702975</v>
      </c>
      <c r="S6" s="5">
        <f t="shared" si="2"/>
        <v>1.0534120719567659</v>
      </c>
      <c r="T6" s="1">
        <f t="shared" si="9"/>
        <v>2.1068241439135318</v>
      </c>
      <c r="V6" s="9">
        <v>6</v>
      </c>
      <c r="W6" s="10">
        <v>2.14183564687831</v>
      </c>
      <c r="X6" s="11">
        <v>8.2051055424594094E-2</v>
      </c>
      <c r="Z6" s="9">
        <v>45</v>
      </c>
      <c r="AA6" s="10">
        <v>1.68194058435079</v>
      </c>
      <c r="AB6" s="11">
        <v>8.7759327336985299E-2</v>
      </c>
      <c r="AD6" s="9">
        <v>83</v>
      </c>
      <c r="AE6" s="10">
        <v>1.1500679257067301</v>
      </c>
      <c r="AF6" s="11">
        <v>5.6631583173931098E-2</v>
      </c>
    </row>
    <row r="7" spans="1:32" x14ac:dyDescent="0.25">
      <c r="A7" s="9" t="s">
        <v>10</v>
      </c>
      <c r="B7" s="10">
        <v>0</v>
      </c>
      <c r="C7" s="10">
        <v>1</v>
      </c>
      <c r="D7" s="10">
        <v>3</v>
      </c>
      <c r="E7" s="11">
        <v>1</v>
      </c>
      <c r="G7" t="s">
        <v>28</v>
      </c>
      <c r="H7" s="1">
        <f t="shared" si="10"/>
        <v>0</v>
      </c>
      <c r="I7" s="1">
        <f t="shared" si="3"/>
        <v>1</v>
      </c>
      <c r="J7" s="1">
        <f t="shared" si="3"/>
        <v>3</v>
      </c>
      <c r="K7" s="1">
        <f t="shared" si="3"/>
        <v>1</v>
      </c>
      <c r="L7" s="16"/>
      <c r="M7" s="5">
        <f t="shared" si="4"/>
        <v>0</v>
      </c>
      <c r="N7" s="5">
        <f t="shared" si="5"/>
        <v>1.0534120719567659</v>
      </c>
      <c r="O7" s="5">
        <f t="shared" si="6"/>
        <v>3.1602362158702975</v>
      </c>
      <c r="P7" s="5">
        <f t="shared" si="7"/>
        <v>1.0534120719567659</v>
      </c>
      <c r="Q7" s="16"/>
      <c r="R7" s="5">
        <f t="shared" si="8"/>
        <v>0</v>
      </c>
      <c r="S7" s="5">
        <f t="shared" si="2"/>
        <v>3.1602362158702975</v>
      </c>
      <c r="T7" s="1">
        <f t="shared" si="9"/>
        <v>1.0534120719567659</v>
      </c>
      <c r="V7" s="9">
        <v>7</v>
      </c>
      <c r="W7" s="10">
        <v>2.13276952538234</v>
      </c>
      <c r="X7" s="11">
        <v>9.1998182114380503E-2</v>
      </c>
      <c r="Z7" s="9">
        <v>46</v>
      </c>
      <c r="AA7" s="10">
        <v>1.8076387027805401</v>
      </c>
      <c r="AB7" s="11">
        <v>8.7009827210768803E-2</v>
      </c>
      <c r="AD7" s="9">
        <v>84</v>
      </c>
      <c r="AE7" s="10">
        <v>1.17566981629317</v>
      </c>
      <c r="AF7" s="11">
        <v>6.7201874135587605E-2</v>
      </c>
    </row>
    <row r="8" spans="1:32" x14ac:dyDescent="0.25">
      <c r="A8" s="9" t="s">
        <v>11</v>
      </c>
      <c r="B8" s="10">
        <v>2</v>
      </c>
      <c r="C8" s="10">
        <v>1</v>
      </c>
      <c r="D8" s="10">
        <v>2</v>
      </c>
      <c r="E8" s="11">
        <v>0</v>
      </c>
      <c r="G8" t="s">
        <v>29</v>
      </c>
      <c r="H8" s="1">
        <f t="shared" si="10"/>
        <v>2</v>
      </c>
      <c r="I8" s="1">
        <f t="shared" si="3"/>
        <v>1</v>
      </c>
      <c r="J8" s="1">
        <f t="shared" si="3"/>
        <v>2</v>
      </c>
      <c r="K8" s="1">
        <f t="shared" si="3"/>
        <v>0</v>
      </c>
      <c r="L8" s="16"/>
      <c r="M8" s="5">
        <f t="shared" si="4"/>
        <v>2.1068241439135318</v>
      </c>
      <c r="N8" s="5">
        <f t="shared" si="5"/>
        <v>1.0534120719567659</v>
      </c>
      <c r="O8" s="5">
        <f t="shared" si="6"/>
        <v>2.1068241439135318</v>
      </c>
      <c r="P8" s="5">
        <f t="shared" si="7"/>
        <v>0</v>
      </c>
      <c r="Q8" s="16"/>
      <c r="R8" s="5">
        <f t="shared" si="8"/>
        <v>2.1068241439135318</v>
      </c>
      <c r="S8" s="5">
        <f t="shared" si="2"/>
        <v>2.1068241439135318</v>
      </c>
      <c r="T8" s="1">
        <f t="shared" si="9"/>
        <v>0.52670603597838295</v>
      </c>
      <c r="V8" s="9">
        <v>8</v>
      </c>
      <c r="W8" s="10">
        <v>2.1013474251461002</v>
      </c>
      <c r="X8" s="11">
        <v>9.1727531463086195E-2</v>
      </c>
      <c r="Z8" s="9">
        <v>47</v>
      </c>
      <c r="AA8" s="10">
        <v>1.7712671812290901</v>
      </c>
      <c r="AB8" s="11">
        <v>8.2819647580805303E-2</v>
      </c>
      <c r="AD8" s="9">
        <v>85</v>
      </c>
      <c r="AE8" s="10">
        <v>1.2454643486096399</v>
      </c>
      <c r="AF8" s="11">
        <v>6.90552859656509E-2</v>
      </c>
    </row>
    <row r="9" spans="1:32" x14ac:dyDescent="0.25">
      <c r="A9" s="9" t="s">
        <v>12</v>
      </c>
      <c r="B9" s="10">
        <v>2</v>
      </c>
      <c r="C9" s="10">
        <v>1</v>
      </c>
      <c r="D9" s="10">
        <v>4</v>
      </c>
      <c r="E9" s="11">
        <v>0</v>
      </c>
      <c r="G9" t="s">
        <v>30</v>
      </c>
      <c r="H9" s="1">
        <f t="shared" si="10"/>
        <v>2</v>
      </c>
      <c r="I9" s="1">
        <f t="shared" si="3"/>
        <v>1</v>
      </c>
      <c r="J9" s="1">
        <f t="shared" si="3"/>
        <v>4</v>
      </c>
      <c r="K9" s="1">
        <f t="shared" si="3"/>
        <v>0</v>
      </c>
      <c r="L9" s="16"/>
      <c r="M9" s="5">
        <f t="shared" si="4"/>
        <v>2.1068241439135318</v>
      </c>
      <c r="N9" s="5">
        <f t="shared" si="5"/>
        <v>1.0534120719567659</v>
      </c>
      <c r="O9" s="5">
        <f t="shared" si="6"/>
        <v>4.2136482878270636</v>
      </c>
      <c r="P9" s="5">
        <f t="shared" si="7"/>
        <v>0</v>
      </c>
      <c r="Q9" s="16"/>
      <c r="R9" s="5">
        <f t="shared" si="8"/>
        <v>2.1068241439135318</v>
      </c>
      <c r="S9" s="5">
        <f t="shared" si="2"/>
        <v>4.2136482878270636</v>
      </c>
      <c r="T9" s="1">
        <f t="shared" si="9"/>
        <v>0.52670603597838295</v>
      </c>
      <c r="V9" s="9">
        <v>9</v>
      </c>
      <c r="W9" s="10">
        <v>2.1163049611135398</v>
      </c>
      <c r="X9" s="11">
        <v>8.0115930624319306E-2</v>
      </c>
      <c r="Z9" s="9">
        <v>48</v>
      </c>
      <c r="AA9" s="10">
        <v>1.6215993254791701</v>
      </c>
      <c r="AB9" s="11">
        <v>7.5661218427106894E-2</v>
      </c>
      <c r="AD9" s="9">
        <v>86</v>
      </c>
      <c r="AE9" s="10">
        <v>1.2118207375752901</v>
      </c>
      <c r="AF9" s="11">
        <v>6.4355168871321006E-2</v>
      </c>
    </row>
    <row r="10" spans="1:32" x14ac:dyDescent="0.25">
      <c r="A10" s="9" t="s">
        <v>13</v>
      </c>
      <c r="B10" s="10">
        <v>0</v>
      </c>
      <c r="C10" s="10">
        <v>0</v>
      </c>
      <c r="D10" s="10">
        <v>0</v>
      </c>
      <c r="E10" s="11">
        <v>0</v>
      </c>
      <c r="G10" t="s">
        <v>31</v>
      </c>
      <c r="H10" s="1">
        <f t="shared" si="10"/>
        <v>0</v>
      </c>
      <c r="I10" s="1">
        <f t="shared" si="3"/>
        <v>0</v>
      </c>
      <c r="J10" s="1">
        <f t="shared" si="3"/>
        <v>0</v>
      </c>
      <c r="K10" s="1">
        <f t="shared" si="3"/>
        <v>0</v>
      </c>
      <c r="L10" s="16"/>
      <c r="M10" s="5">
        <f t="shared" si="4"/>
        <v>0</v>
      </c>
      <c r="N10" s="5">
        <f t="shared" si="5"/>
        <v>0</v>
      </c>
      <c r="O10" s="5">
        <f t="shared" si="6"/>
        <v>0</v>
      </c>
      <c r="P10" s="5">
        <f t="shared" si="7"/>
        <v>0</v>
      </c>
      <c r="Q10" s="16"/>
      <c r="R10" s="5">
        <f t="shared" si="8"/>
        <v>0</v>
      </c>
      <c r="S10" s="5">
        <f t="shared" si="2"/>
        <v>0</v>
      </c>
      <c r="T10" s="1">
        <f t="shared" si="9"/>
        <v>0</v>
      </c>
      <c r="V10" s="9">
        <v>10</v>
      </c>
      <c r="W10" s="10">
        <v>2.1601783663573002</v>
      </c>
      <c r="X10" s="11">
        <v>9.0163398302589806E-2</v>
      </c>
      <c r="Z10" s="9">
        <v>49</v>
      </c>
      <c r="AA10" s="10">
        <v>1.7024018578435101</v>
      </c>
      <c r="AB10" s="11">
        <v>0.10080323521507301</v>
      </c>
      <c r="AD10" s="9">
        <v>87</v>
      </c>
      <c r="AE10" s="10">
        <v>1.19386899457366</v>
      </c>
      <c r="AF10" s="11">
        <v>7.4352615960669693E-2</v>
      </c>
    </row>
    <row r="11" spans="1:32" x14ac:dyDescent="0.25">
      <c r="A11" s="9" t="s">
        <v>14</v>
      </c>
      <c r="B11" s="10">
        <v>0</v>
      </c>
      <c r="C11" s="10">
        <v>0</v>
      </c>
      <c r="D11" s="10">
        <v>0</v>
      </c>
      <c r="E11" s="11">
        <v>0</v>
      </c>
      <c r="G11" t="s">
        <v>32</v>
      </c>
      <c r="H11" s="1">
        <f t="shared" si="10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6"/>
      <c r="M11" s="5">
        <f t="shared" si="4"/>
        <v>0</v>
      </c>
      <c r="N11" s="5">
        <f t="shared" si="5"/>
        <v>0</v>
      </c>
      <c r="O11" s="5">
        <f t="shared" si="6"/>
        <v>0</v>
      </c>
      <c r="P11" s="5">
        <f t="shared" si="7"/>
        <v>0</v>
      </c>
      <c r="Q11" s="16"/>
      <c r="R11" s="5">
        <f t="shared" si="8"/>
        <v>0</v>
      </c>
      <c r="S11" s="5">
        <f t="shared" si="2"/>
        <v>0</v>
      </c>
      <c r="T11" s="1">
        <f t="shared" si="9"/>
        <v>0</v>
      </c>
      <c r="V11" s="9">
        <v>11</v>
      </c>
      <c r="W11" s="10">
        <v>2.1298753111905602</v>
      </c>
      <c r="X11" s="11">
        <v>8.4852212368941096E-2</v>
      </c>
      <c r="Z11" s="9">
        <v>50</v>
      </c>
      <c r="AA11" s="10">
        <v>1.5340781709150499</v>
      </c>
      <c r="AB11" s="11">
        <v>0.11044740262495401</v>
      </c>
      <c r="AD11" s="9">
        <v>88</v>
      </c>
      <c r="AE11" s="10">
        <v>1.19333782301256</v>
      </c>
      <c r="AF11" s="11">
        <v>7.3434181511051605E-2</v>
      </c>
    </row>
    <row r="12" spans="1:32" x14ac:dyDescent="0.25">
      <c r="A12" s="9" t="s">
        <v>15</v>
      </c>
      <c r="B12" s="10">
        <v>0</v>
      </c>
      <c r="C12" s="10">
        <v>0</v>
      </c>
      <c r="D12" s="10">
        <v>0</v>
      </c>
      <c r="E12" s="11">
        <v>0</v>
      </c>
      <c r="G12" t="s">
        <v>33</v>
      </c>
      <c r="H12" s="1">
        <f t="shared" si="10"/>
        <v>0</v>
      </c>
      <c r="I12" s="1">
        <f t="shared" si="3"/>
        <v>0</v>
      </c>
      <c r="J12" s="1">
        <f t="shared" si="3"/>
        <v>0</v>
      </c>
      <c r="K12" s="1">
        <f t="shared" si="3"/>
        <v>0</v>
      </c>
      <c r="L12" s="16"/>
      <c r="M12" s="5">
        <f t="shared" si="4"/>
        <v>0</v>
      </c>
      <c r="N12" s="5">
        <f t="shared" si="5"/>
        <v>0</v>
      </c>
      <c r="O12" s="5">
        <f t="shared" si="6"/>
        <v>0</v>
      </c>
      <c r="P12" s="5">
        <f t="shared" si="7"/>
        <v>0</v>
      </c>
      <c r="Q12" s="16"/>
      <c r="R12" s="5">
        <f t="shared" si="8"/>
        <v>0</v>
      </c>
      <c r="S12" s="5">
        <f t="shared" si="2"/>
        <v>0</v>
      </c>
      <c r="T12" s="1">
        <f t="shared" si="9"/>
        <v>0</v>
      </c>
      <c r="V12" s="9">
        <v>12</v>
      </c>
      <c r="W12" s="10">
        <v>2.0730746930138002</v>
      </c>
      <c r="X12" s="11">
        <v>7.9684821944442694E-2</v>
      </c>
      <c r="Z12" s="9">
        <v>51</v>
      </c>
      <c r="AA12" s="10">
        <v>1.6812985036999999</v>
      </c>
      <c r="AB12" s="11">
        <v>7.8012234191531596E-2</v>
      </c>
      <c r="AD12" s="9">
        <v>89</v>
      </c>
      <c r="AE12" s="10">
        <v>1.1965590689843799</v>
      </c>
      <c r="AF12" s="11">
        <v>8.0605604436052705E-2</v>
      </c>
    </row>
    <row r="13" spans="1:32" x14ac:dyDescent="0.25">
      <c r="A13" s="9" t="s">
        <v>16</v>
      </c>
      <c r="B13" s="10">
        <v>0</v>
      </c>
      <c r="C13" s="10">
        <v>0</v>
      </c>
      <c r="D13" s="10">
        <v>0</v>
      </c>
      <c r="E13" s="11">
        <v>0</v>
      </c>
      <c r="G13" t="s">
        <v>34</v>
      </c>
      <c r="H13" s="1">
        <f t="shared" si="10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6"/>
      <c r="M13" s="5">
        <f t="shared" si="4"/>
        <v>0</v>
      </c>
      <c r="N13" s="5">
        <f t="shared" si="5"/>
        <v>0</v>
      </c>
      <c r="O13" s="5">
        <f t="shared" si="6"/>
        <v>0</v>
      </c>
      <c r="P13" s="5">
        <f t="shared" si="7"/>
        <v>0</v>
      </c>
      <c r="Q13" s="16"/>
      <c r="R13" s="5">
        <f t="shared" si="8"/>
        <v>0</v>
      </c>
      <c r="S13" s="5">
        <f t="shared" si="2"/>
        <v>0</v>
      </c>
      <c r="T13" s="1">
        <f t="shared" si="9"/>
        <v>0</v>
      </c>
      <c r="V13" s="9">
        <v>13</v>
      </c>
      <c r="W13" s="10">
        <v>2.0972025848354501</v>
      </c>
      <c r="X13" s="11">
        <v>7.9857747699494802E-2</v>
      </c>
      <c r="Z13" s="9">
        <v>52</v>
      </c>
      <c r="AA13" s="10">
        <v>1.7419204393865799</v>
      </c>
      <c r="AB13" s="11">
        <v>8.9581699713978294E-2</v>
      </c>
      <c r="AD13" s="9">
        <v>90</v>
      </c>
      <c r="AE13" s="10">
        <v>1.1468436420700501</v>
      </c>
      <c r="AF13" s="11">
        <v>7.0607590442544901E-2</v>
      </c>
    </row>
    <row r="14" spans="1:32" ht="15.75" thickBot="1" x14ac:dyDescent="0.3">
      <c r="A14" s="12" t="s">
        <v>17</v>
      </c>
      <c r="B14" s="13">
        <v>0</v>
      </c>
      <c r="C14" s="13">
        <v>0</v>
      </c>
      <c r="D14" s="13">
        <v>0</v>
      </c>
      <c r="E14" s="14">
        <v>0</v>
      </c>
      <c r="G14" t="s">
        <v>35</v>
      </c>
      <c r="H14" s="1">
        <f t="shared" si="10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5"/>
        <v>0</v>
      </c>
      <c r="O14" s="5">
        <f t="shared" si="6"/>
        <v>0</v>
      </c>
      <c r="P14" s="5">
        <f t="shared" si="7"/>
        <v>0</v>
      </c>
      <c r="Q14" s="16"/>
      <c r="R14" s="5">
        <f t="shared" si="8"/>
        <v>0</v>
      </c>
      <c r="S14" s="5">
        <f t="shared" si="2"/>
        <v>0</v>
      </c>
      <c r="T14" s="1">
        <f t="shared" si="9"/>
        <v>0</v>
      </c>
      <c r="V14" s="9">
        <v>14</v>
      </c>
      <c r="W14" s="10">
        <v>2.1413258307292402</v>
      </c>
      <c r="X14" s="11">
        <v>8.4331725012757097E-2</v>
      </c>
      <c r="Z14" s="9">
        <v>53</v>
      </c>
      <c r="AA14" s="10">
        <v>1.7400319123066801</v>
      </c>
      <c r="AB14" s="11">
        <v>0.10165289914257</v>
      </c>
      <c r="AD14" s="9">
        <v>91</v>
      </c>
      <c r="AE14" s="10">
        <v>1.0902152238671401</v>
      </c>
      <c r="AF14" s="11">
        <v>7.8170340844128397E-2</v>
      </c>
    </row>
    <row r="15" spans="1:32" ht="15.75" thickBot="1" x14ac:dyDescent="0.3">
      <c r="L15" s="16"/>
      <c r="Q15" s="16"/>
      <c r="R15" s="5"/>
      <c r="S15" s="5"/>
      <c r="V15" s="9">
        <v>15</v>
      </c>
      <c r="W15" s="10">
        <v>2.1824238835917802</v>
      </c>
      <c r="X15" s="11">
        <v>8.4542839222998795E-2</v>
      </c>
      <c r="Z15" s="9">
        <v>54</v>
      </c>
      <c r="AA15" s="10">
        <v>1.8116746141190201</v>
      </c>
      <c r="AB15" s="11">
        <v>0.11171280766524699</v>
      </c>
      <c r="AD15" s="9">
        <v>92</v>
      </c>
      <c r="AE15" s="10">
        <v>1.2583325419603499</v>
      </c>
      <c r="AF15" s="11">
        <v>7.5377622571109804E-2</v>
      </c>
    </row>
    <row r="16" spans="1:32" x14ac:dyDescent="0.25">
      <c r="A16" s="6" t="s">
        <v>0</v>
      </c>
      <c r="B16" s="7" t="s">
        <v>1</v>
      </c>
      <c r="C16" s="7" t="s">
        <v>2</v>
      </c>
      <c r="D16" s="7" t="s">
        <v>3</v>
      </c>
      <c r="E16" s="8" t="s">
        <v>4</v>
      </c>
      <c r="G16" s="17" t="s">
        <v>48</v>
      </c>
      <c r="L16" s="16"/>
      <c r="Q16" s="16"/>
      <c r="R16" s="5"/>
      <c r="S16" s="5"/>
      <c r="V16" s="9">
        <v>16</v>
      </c>
      <c r="W16" s="10">
        <v>2.20280308839782</v>
      </c>
      <c r="X16" s="11">
        <v>7.7483412923148295E-2</v>
      </c>
      <c r="Z16" s="9">
        <v>55</v>
      </c>
      <c r="AA16" s="10">
        <v>1.8244233315392</v>
      </c>
      <c r="AB16" s="11">
        <v>8.3551662742282096E-2</v>
      </c>
      <c r="AD16" s="9">
        <v>93</v>
      </c>
      <c r="AE16" s="10">
        <v>1.2488887670380899</v>
      </c>
      <c r="AF16" s="11">
        <v>8.3870336609728105E-2</v>
      </c>
    </row>
    <row r="17" spans="1:32" ht="15.75" thickBot="1" x14ac:dyDescent="0.3">
      <c r="A17" s="9" t="s">
        <v>7</v>
      </c>
      <c r="B17" s="10">
        <v>11</v>
      </c>
      <c r="C17" s="10">
        <v>2</v>
      </c>
      <c r="D17" s="10">
        <v>0</v>
      </c>
      <c r="E17" s="11">
        <v>1</v>
      </c>
      <c r="G17" s="18">
        <f>E41/COUNTA(G18:G27)*G46/4</f>
        <v>2.3148788475603217E-2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9">
        <v>17</v>
      </c>
      <c r="W17" s="10">
        <v>2.2557651032263402</v>
      </c>
      <c r="X17" s="11">
        <v>7.6379372208558394E-2</v>
      </c>
      <c r="Z17" s="9">
        <v>56</v>
      </c>
      <c r="AA17" s="10">
        <v>1.80210503182897</v>
      </c>
      <c r="AB17" s="11">
        <v>8.9353306136633004E-2</v>
      </c>
      <c r="AD17" s="9">
        <v>94</v>
      </c>
      <c r="AE17" s="10">
        <v>1.30113218072668</v>
      </c>
      <c r="AF17" s="11">
        <v>7.7546677359051699E-2</v>
      </c>
    </row>
    <row r="18" spans="1:32" x14ac:dyDescent="0.25">
      <c r="A18" s="9" t="s">
        <v>8</v>
      </c>
      <c r="B18" s="10">
        <v>25</v>
      </c>
      <c r="C18" s="10">
        <v>11</v>
      </c>
      <c r="D18" s="10">
        <v>4</v>
      </c>
      <c r="E18" s="11">
        <v>11</v>
      </c>
      <c r="G18" t="s">
        <v>26</v>
      </c>
      <c r="H18" s="1">
        <f>B18+B17</f>
        <v>36</v>
      </c>
      <c r="I18" s="1">
        <f t="shared" ref="I18" si="11">C18+C17</f>
        <v>13</v>
      </c>
      <c r="J18" s="1">
        <f t="shared" ref="J18" si="12">D18+D17</f>
        <v>4</v>
      </c>
      <c r="K18" s="1">
        <f t="shared" ref="K18" si="13">E18+E17</f>
        <v>12</v>
      </c>
      <c r="L18" s="16"/>
      <c r="M18" s="1">
        <f>H18/$G$17/$G$41</f>
        <v>40.925183711064378</v>
      </c>
      <c r="N18" s="1">
        <f t="shared" ref="N18:P18" si="14">I18/$G$17/$G$41</f>
        <v>14.778538562328803</v>
      </c>
      <c r="O18" s="1">
        <f t="shared" si="14"/>
        <v>4.5472426345627088</v>
      </c>
      <c r="P18" s="1">
        <f t="shared" si="14"/>
        <v>13.641727903688126</v>
      </c>
      <c r="Q18" s="16"/>
      <c r="R18" s="5">
        <f t="shared" si="8"/>
        <v>40.925183711064378</v>
      </c>
      <c r="S18" s="5">
        <f t="shared" ref="S18:S27" si="15">O18</f>
        <v>4.5472426345627088</v>
      </c>
      <c r="T18" s="1">
        <f t="shared" si="9"/>
        <v>14.210133233008465</v>
      </c>
      <c r="V18" s="9">
        <v>18</v>
      </c>
      <c r="W18" s="10">
        <v>2.2775117943700098</v>
      </c>
      <c r="X18" s="11">
        <v>8.1410202801754802E-2</v>
      </c>
      <c r="Z18" s="9">
        <v>57</v>
      </c>
      <c r="AA18" s="10">
        <v>1.81042285699417</v>
      </c>
      <c r="AB18" s="11">
        <v>8.7089095906655506E-2</v>
      </c>
      <c r="AD18" s="9">
        <v>95</v>
      </c>
      <c r="AE18" s="10">
        <v>1.2738443621354001</v>
      </c>
      <c r="AF18" s="11">
        <v>7.1138519466223807E-2</v>
      </c>
    </row>
    <row r="19" spans="1:32" x14ac:dyDescent="0.25">
      <c r="A19" s="9" t="s">
        <v>9</v>
      </c>
      <c r="B19" s="10">
        <v>23</v>
      </c>
      <c r="C19" s="10">
        <v>4</v>
      </c>
      <c r="D19" s="10">
        <v>1</v>
      </c>
      <c r="E19" s="11">
        <v>8</v>
      </c>
      <c r="G19" t="s">
        <v>27</v>
      </c>
      <c r="H19" s="1">
        <f>B19</f>
        <v>23</v>
      </c>
      <c r="I19" s="1">
        <f t="shared" ref="I19:I27" si="16">C19</f>
        <v>4</v>
      </c>
      <c r="J19" s="1">
        <f t="shared" ref="J19:J27" si="17">D19</f>
        <v>1</v>
      </c>
      <c r="K19" s="1">
        <f t="shared" ref="K19:K27" si="18">E19</f>
        <v>8</v>
      </c>
      <c r="L19" s="16"/>
      <c r="M19" s="1">
        <f t="shared" ref="M19:M27" si="19">H19/$G$17/$G$41</f>
        <v>26.146645148735576</v>
      </c>
      <c r="N19" s="1">
        <f t="shared" ref="N19:N27" si="20">I19/$G$17/$G$41</f>
        <v>4.5472426345627088</v>
      </c>
      <c r="O19" s="1">
        <f t="shared" ref="O19:O27" si="21">J19/$G$17/$G$41</f>
        <v>1.1368106586406772</v>
      </c>
      <c r="P19" s="1">
        <f t="shared" ref="P19:P27" si="22">K19/$G$17/$G$41</f>
        <v>9.0944852691254177</v>
      </c>
      <c r="Q19" s="16"/>
      <c r="R19" s="5">
        <f t="shared" si="8"/>
        <v>26.146645148735576</v>
      </c>
      <c r="S19" s="5">
        <f t="shared" si="15"/>
        <v>1.1368106586406772</v>
      </c>
      <c r="T19" s="1">
        <f t="shared" si="9"/>
        <v>6.8208639518440632</v>
      </c>
      <c r="V19" s="9">
        <v>19</v>
      </c>
      <c r="W19" s="10">
        <v>2.3127120701321999</v>
      </c>
      <c r="X19" s="11">
        <v>8.2208485542742502E-2</v>
      </c>
      <c r="Z19" s="9">
        <v>58</v>
      </c>
      <c r="AA19" s="10">
        <v>1.7804195299313501</v>
      </c>
      <c r="AB19" s="11">
        <v>8.7486935960175094E-2</v>
      </c>
      <c r="AD19" s="9">
        <v>96</v>
      </c>
      <c r="AE19" s="10">
        <v>1.28208951459107</v>
      </c>
      <c r="AF19" s="11">
        <v>6.09771909400647E-2</v>
      </c>
    </row>
    <row r="20" spans="1:32" x14ac:dyDescent="0.25">
      <c r="A20" s="9" t="s">
        <v>10</v>
      </c>
      <c r="B20" s="10">
        <v>8</v>
      </c>
      <c r="C20" s="10">
        <v>3</v>
      </c>
      <c r="D20" s="10">
        <v>3</v>
      </c>
      <c r="E20" s="11">
        <v>0</v>
      </c>
      <c r="G20" t="s">
        <v>28</v>
      </c>
      <c r="H20" s="1">
        <f t="shared" ref="H20:H27" si="23">B20</f>
        <v>8</v>
      </c>
      <c r="I20" s="1">
        <f t="shared" si="16"/>
        <v>3</v>
      </c>
      <c r="J20" s="1">
        <f t="shared" si="17"/>
        <v>3</v>
      </c>
      <c r="K20" s="1">
        <f t="shared" si="18"/>
        <v>0</v>
      </c>
      <c r="L20" s="15"/>
      <c r="M20" s="1">
        <f t="shared" si="19"/>
        <v>9.0944852691254177</v>
      </c>
      <c r="N20" s="1">
        <f t="shared" si="20"/>
        <v>3.4104319759220316</v>
      </c>
      <c r="O20" s="1">
        <f t="shared" si="21"/>
        <v>3.4104319759220316</v>
      </c>
      <c r="P20" s="1">
        <f t="shared" si="22"/>
        <v>0</v>
      </c>
      <c r="Q20" s="16"/>
      <c r="R20" s="5">
        <f t="shared" si="8"/>
        <v>9.0944852691254177</v>
      </c>
      <c r="S20" s="5">
        <f t="shared" si="15"/>
        <v>3.4104319759220316</v>
      </c>
      <c r="T20" s="1">
        <f t="shared" si="9"/>
        <v>1.7052159879610158</v>
      </c>
      <c r="V20" s="9">
        <v>20</v>
      </c>
      <c r="W20" s="10">
        <v>2.3315376385768598</v>
      </c>
      <c r="X20" s="11">
        <v>0.10273889560542999</v>
      </c>
      <c r="Z20" s="9">
        <v>59</v>
      </c>
      <c r="AA20" s="10">
        <v>1.5485475076404001</v>
      </c>
      <c r="AB20" s="11">
        <v>7.4099854997459302E-2</v>
      </c>
      <c r="AD20" s="9">
        <v>97</v>
      </c>
      <c r="AE20" s="10">
        <v>1.3235052996346199</v>
      </c>
      <c r="AF20" s="11">
        <v>7.6455039376578104E-2</v>
      </c>
    </row>
    <row r="21" spans="1:32" x14ac:dyDescent="0.25">
      <c r="A21" s="9" t="s">
        <v>11</v>
      </c>
      <c r="B21" s="10">
        <v>9</v>
      </c>
      <c r="C21" s="10">
        <v>8</v>
      </c>
      <c r="D21" s="10">
        <v>4</v>
      </c>
      <c r="E21" s="11">
        <v>2</v>
      </c>
      <c r="G21" t="s">
        <v>29</v>
      </c>
      <c r="H21" s="1">
        <f t="shared" si="23"/>
        <v>9</v>
      </c>
      <c r="I21" s="1">
        <f t="shared" si="16"/>
        <v>8</v>
      </c>
      <c r="J21" s="1">
        <f t="shared" si="17"/>
        <v>4</v>
      </c>
      <c r="K21" s="1">
        <f t="shared" si="18"/>
        <v>2</v>
      </c>
      <c r="L21" s="16"/>
      <c r="M21" s="1">
        <f t="shared" si="19"/>
        <v>10.231295927766094</v>
      </c>
      <c r="N21" s="1">
        <f t="shared" si="20"/>
        <v>9.0944852691254177</v>
      </c>
      <c r="O21" s="1">
        <f t="shared" si="21"/>
        <v>4.5472426345627088</v>
      </c>
      <c r="P21" s="1">
        <f t="shared" si="22"/>
        <v>2.2736213172813544</v>
      </c>
      <c r="Q21" s="16"/>
      <c r="R21" s="5">
        <f t="shared" si="8"/>
        <v>10.231295927766094</v>
      </c>
      <c r="S21" s="5">
        <f t="shared" si="15"/>
        <v>4.5472426345627088</v>
      </c>
      <c r="T21" s="1">
        <f t="shared" si="9"/>
        <v>5.6840532932033856</v>
      </c>
      <c r="V21" s="9">
        <v>21</v>
      </c>
      <c r="W21" s="10">
        <v>2.3149608456753201</v>
      </c>
      <c r="X21" s="11">
        <v>9.0268867665591002E-2</v>
      </c>
      <c r="Z21" s="9">
        <v>60</v>
      </c>
      <c r="AA21" s="10">
        <v>1.7190311091760799</v>
      </c>
      <c r="AB21" s="11">
        <v>8.9038146659746006E-2</v>
      </c>
      <c r="AD21" s="9">
        <v>98</v>
      </c>
      <c r="AE21" s="10">
        <v>1.20538453202447</v>
      </c>
      <c r="AF21" s="11">
        <v>7.5124502569561005E-2</v>
      </c>
    </row>
    <row r="22" spans="1:32" x14ac:dyDescent="0.25">
      <c r="A22" s="9" t="s">
        <v>12</v>
      </c>
      <c r="B22" s="10">
        <v>2</v>
      </c>
      <c r="C22" s="10">
        <v>0</v>
      </c>
      <c r="D22" s="10">
        <v>0</v>
      </c>
      <c r="E22" s="11">
        <v>2</v>
      </c>
      <c r="G22" t="s">
        <v>30</v>
      </c>
      <c r="H22" s="1">
        <f t="shared" si="23"/>
        <v>2</v>
      </c>
      <c r="I22" s="1">
        <f t="shared" si="16"/>
        <v>0</v>
      </c>
      <c r="J22" s="1">
        <f t="shared" si="17"/>
        <v>0</v>
      </c>
      <c r="K22" s="1">
        <f t="shared" si="18"/>
        <v>2</v>
      </c>
      <c r="L22" s="16"/>
      <c r="M22" s="1">
        <f t="shared" si="19"/>
        <v>2.2736213172813544</v>
      </c>
      <c r="N22" s="1">
        <f t="shared" si="20"/>
        <v>0</v>
      </c>
      <c r="O22" s="1">
        <f t="shared" si="21"/>
        <v>0</v>
      </c>
      <c r="P22" s="1">
        <f t="shared" si="22"/>
        <v>2.2736213172813544</v>
      </c>
      <c r="Q22" s="16"/>
      <c r="R22" s="5">
        <f t="shared" si="8"/>
        <v>2.2736213172813544</v>
      </c>
      <c r="S22" s="5">
        <f t="shared" si="15"/>
        <v>0</v>
      </c>
      <c r="T22" s="1">
        <f t="shared" si="9"/>
        <v>1.1368106586406772</v>
      </c>
      <c r="V22" s="9">
        <v>22</v>
      </c>
      <c r="W22" s="10">
        <v>2.2816834227549601</v>
      </c>
      <c r="X22" s="11">
        <v>8.7916008350006805E-2</v>
      </c>
      <c r="Z22" s="9">
        <v>61</v>
      </c>
      <c r="AA22" s="10">
        <v>1.8860318361627699</v>
      </c>
      <c r="AB22" s="11">
        <v>9.2339492403919005E-2</v>
      </c>
      <c r="AD22" s="9">
        <v>99</v>
      </c>
      <c r="AE22" s="10">
        <v>1.28843851716431</v>
      </c>
      <c r="AF22" s="11">
        <v>8.7937121217015704E-2</v>
      </c>
    </row>
    <row r="23" spans="1:32" x14ac:dyDescent="0.25">
      <c r="A23" s="9" t="s">
        <v>13</v>
      </c>
      <c r="B23" s="10">
        <v>1</v>
      </c>
      <c r="C23" s="10">
        <v>0</v>
      </c>
      <c r="D23" s="10">
        <v>0</v>
      </c>
      <c r="E23" s="11">
        <v>0</v>
      </c>
      <c r="G23" t="s">
        <v>31</v>
      </c>
      <c r="H23" s="1">
        <f t="shared" si="23"/>
        <v>1</v>
      </c>
      <c r="I23" s="1">
        <f t="shared" si="16"/>
        <v>0</v>
      </c>
      <c r="J23" s="1">
        <f t="shared" si="17"/>
        <v>0</v>
      </c>
      <c r="K23" s="1">
        <f t="shared" si="18"/>
        <v>0</v>
      </c>
      <c r="L23" s="16"/>
      <c r="M23" s="1">
        <f t="shared" si="19"/>
        <v>1.1368106586406772</v>
      </c>
      <c r="N23" s="1">
        <f t="shared" si="20"/>
        <v>0</v>
      </c>
      <c r="O23" s="1">
        <f t="shared" si="21"/>
        <v>0</v>
      </c>
      <c r="P23" s="1">
        <f t="shared" si="22"/>
        <v>0</v>
      </c>
      <c r="Q23" s="16"/>
      <c r="R23" s="5">
        <f t="shared" si="8"/>
        <v>1.1368106586406772</v>
      </c>
      <c r="S23" s="5">
        <f t="shared" si="15"/>
        <v>0</v>
      </c>
      <c r="T23" s="1">
        <f t="shared" si="9"/>
        <v>0</v>
      </c>
      <c r="V23" s="9">
        <v>23</v>
      </c>
      <c r="W23" s="10">
        <v>2.2897887375072101</v>
      </c>
      <c r="X23" s="11">
        <v>9.5921095772661599E-2</v>
      </c>
      <c r="Z23" s="9">
        <v>62</v>
      </c>
      <c r="AA23" s="10">
        <v>1.84943404964265</v>
      </c>
      <c r="AB23" s="11">
        <v>8.1370345489070406E-2</v>
      </c>
      <c r="AD23" s="9">
        <v>100</v>
      </c>
      <c r="AE23" s="10">
        <v>1.22847781828143</v>
      </c>
      <c r="AF23" s="11">
        <v>6.7042315548291403E-2</v>
      </c>
    </row>
    <row r="24" spans="1:32" x14ac:dyDescent="0.25">
      <c r="A24" s="9" t="s">
        <v>14</v>
      </c>
      <c r="B24" s="10">
        <v>0</v>
      </c>
      <c r="C24" s="10">
        <v>5</v>
      </c>
      <c r="D24" s="10">
        <v>1</v>
      </c>
      <c r="E24" s="11">
        <v>0</v>
      </c>
      <c r="G24" t="s">
        <v>32</v>
      </c>
      <c r="H24" s="1">
        <f t="shared" si="23"/>
        <v>0</v>
      </c>
      <c r="I24" s="1">
        <f t="shared" si="16"/>
        <v>5</v>
      </c>
      <c r="J24" s="1">
        <f t="shared" si="17"/>
        <v>1</v>
      </c>
      <c r="K24" s="1">
        <f t="shared" si="18"/>
        <v>0</v>
      </c>
      <c r="L24" s="16"/>
      <c r="M24" s="1">
        <f t="shared" si="19"/>
        <v>0</v>
      </c>
      <c r="N24" s="1">
        <f t="shared" si="20"/>
        <v>5.6840532932033856</v>
      </c>
      <c r="O24" s="1">
        <f t="shared" si="21"/>
        <v>1.1368106586406772</v>
      </c>
      <c r="P24" s="1">
        <f t="shared" si="22"/>
        <v>0</v>
      </c>
      <c r="Q24" s="16"/>
      <c r="R24" s="5">
        <f t="shared" si="8"/>
        <v>0</v>
      </c>
      <c r="S24" s="5">
        <f t="shared" si="15"/>
        <v>1.1368106586406772</v>
      </c>
      <c r="T24" s="1">
        <f t="shared" si="9"/>
        <v>2.8420266466016928</v>
      </c>
      <c r="V24" s="9">
        <v>24</v>
      </c>
      <c r="W24" s="10">
        <v>2.3444225650286001</v>
      </c>
      <c r="X24" s="11">
        <v>8.4879471248740901E-2</v>
      </c>
      <c r="Z24" s="9">
        <v>63</v>
      </c>
      <c r="AA24" s="10">
        <v>1.7088933282174701</v>
      </c>
      <c r="AB24" s="11">
        <v>8.4955191097803903E-2</v>
      </c>
      <c r="AD24" s="9">
        <v>101</v>
      </c>
      <c r="AE24" s="10">
        <v>1.1020760299875101</v>
      </c>
      <c r="AF24" s="11">
        <v>8.7438708811597501E-2</v>
      </c>
    </row>
    <row r="25" spans="1:32" x14ac:dyDescent="0.25">
      <c r="A25" s="9" t="s">
        <v>15</v>
      </c>
      <c r="B25" s="10">
        <v>0</v>
      </c>
      <c r="C25" s="10">
        <v>0</v>
      </c>
      <c r="D25" s="10">
        <v>0</v>
      </c>
      <c r="E25" s="11">
        <v>0</v>
      </c>
      <c r="G25" t="s">
        <v>33</v>
      </c>
      <c r="H25" s="1">
        <f t="shared" si="23"/>
        <v>0</v>
      </c>
      <c r="I25" s="1">
        <f t="shared" si="16"/>
        <v>0</v>
      </c>
      <c r="J25" s="1">
        <f t="shared" si="17"/>
        <v>0</v>
      </c>
      <c r="K25" s="1">
        <f t="shared" si="18"/>
        <v>0</v>
      </c>
      <c r="L25" s="16"/>
      <c r="M25" s="1">
        <f t="shared" si="19"/>
        <v>0</v>
      </c>
      <c r="N25" s="1">
        <f t="shared" si="20"/>
        <v>0</v>
      </c>
      <c r="O25" s="1">
        <f t="shared" si="21"/>
        <v>0</v>
      </c>
      <c r="P25" s="1">
        <f t="shared" si="22"/>
        <v>0</v>
      </c>
      <c r="Q25" s="16"/>
      <c r="R25" s="5">
        <f t="shared" si="8"/>
        <v>0</v>
      </c>
      <c r="S25" s="5">
        <f t="shared" si="15"/>
        <v>0</v>
      </c>
      <c r="T25" s="1">
        <f t="shared" si="9"/>
        <v>0</v>
      </c>
      <c r="V25" s="9">
        <v>25</v>
      </c>
      <c r="W25" s="10">
        <v>2.3146160263234901</v>
      </c>
      <c r="X25" s="11">
        <v>9.5842063620315499E-2</v>
      </c>
      <c r="Z25" s="9">
        <v>64</v>
      </c>
      <c r="AA25" s="10">
        <v>1.7533881046653901</v>
      </c>
      <c r="AB25" s="11">
        <v>8.8823119514622295E-2</v>
      </c>
      <c r="AD25" s="9">
        <v>102</v>
      </c>
      <c r="AE25" s="10">
        <v>1.2436194689689899</v>
      </c>
      <c r="AF25" s="11">
        <v>7.7077305496172893E-2</v>
      </c>
    </row>
    <row r="26" spans="1:32" x14ac:dyDescent="0.25">
      <c r="A26" s="9" t="s">
        <v>16</v>
      </c>
      <c r="B26" s="10">
        <v>0</v>
      </c>
      <c r="C26" s="10">
        <v>0</v>
      </c>
      <c r="D26" s="10">
        <v>0</v>
      </c>
      <c r="E26" s="11">
        <v>0</v>
      </c>
      <c r="G26" t="s">
        <v>34</v>
      </c>
      <c r="H26" s="1">
        <f t="shared" si="23"/>
        <v>0</v>
      </c>
      <c r="I26" s="1">
        <f t="shared" si="16"/>
        <v>0</v>
      </c>
      <c r="J26" s="1">
        <f t="shared" si="17"/>
        <v>0</v>
      </c>
      <c r="K26" s="1">
        <f t="shared" si="18"/>
        <v>0</v>
      </c>
      <c r="L26" s="16"/>
      <c r="M26" s="1">
        <f t="shared" si="19"/>
        <v>0</v>
      </c>
      <c r="N26" s="1">
        <f t="shared" si="20"/>
        <v>0</v>
      </c>
      <c r="O26" s="1">
        <f t="shared" si="21"/>
        <v>0</v>
      </c>
      <c r="P26" s="1">
        <f t="shared" si="22"/>
        <v>0</v>
      </c>
      <c r="Q26" s="16"/>
      <c r="R26" s="5">
        <f t="shared" si="8"/>
        <v>0</v>
      </c>
      <c r="S26" s="5">
        <f t="shared" si="15"/>
        <v>0</v>
      </c>
      <c r="T26" s="1">
        <f t="shared" si="9"/>
        <v>0</v>
      </c>
      <c r="V26" s="9">
        <v>26</v>
      </c>
      <c r="W26" s="10">
        <v>2.28534053164499</v>
      </c>
      <c r="X26" s="11">
        <v>9.3935109214452903E-2</v>
      </c>
      <c r="Z26" s="9">
        <v>65</v>
      </c>
      <c r="AA26" s="10">
        <v>1.72618578610981</v>
      </c>
      <c r="AB26" s="11">
        <v>8.7868783846088594E-2</v>
      </c>
      <c r="AD26" s="9">
        <v>103</v>
      </c>
      <c r="AE26" s="10">
        <v>1.2274240543621799</v>
      </c>
      <c r="AF26" s="11">
        <v>9.0886300491770794E-2</v>
      </c>
    </row>
    <row r="27" spans="1:32" ht="15.75" thickBot="1" x14ac:dyDescent="0.3">
      <c r="A27" s="12" t="s">
        <v>17</v>
      </c>
      <c r="B27" s="13">
        <v>0</v>
      </c>
      <c r="C27" s="13">
        <v>0</v>
      </c>
      <c r="D27" s="13">
        <v>0</v>
      </c>
      <c r="E27" s="14">
        <v>0</v>
      </c>
      <c r="G27" t="s">
        <v>35</v>
      </c>
      <c r="H27" s="1">
        <f t="shared" si="23"/>
        <v>0</v>
      </c>
      <c r="I27" s="1">
        <f t="shared" si="16"/>
        <v>0</v>
      </c>
      <c r="J27" s="1">
        <f t="shared" si="17"/>
        <v>0</v>
      </c>
      <c r="K27" s="1">
        <f t="shared" si="18"/>
        <v>0</v>
      </c>
      <c r="L27" s="16"/>
      <c r="M27" s="1">
        <f t="shared" si="19"/>
        <v>0</v>
      </c>
      <c r="N27" s="1">
        <f t="shared" si="20"/>
        <v>0</v>
      </c>
      <c r="O27" s="1">
        <f t="shared" si="21"/>
        <v>0</v>
      </c>
      <c r="P27" s="1">
        <f t="shared" si="22"/>
        <v>0</v>
      </c>
      <c r="Q27" s="16"/>
      <c r="R27" s="5">
        <f t="shared" si="8"/>
        <v>0</v>
      </c>
      <c r="S27" s="5">
        <f t="shared" si="15"/>
        <v>0</v>
      </c>
      <c r="T27" s="1">
        <f t="shared" si="9"/>
        <v>0</v>
      </c>
      <c r="V27" s="9">
        <v>27</v>
      </c>
      <c r="W27" s="10">
        <v>2.1773565788859299</v>
      </c>
      <c r="X27" s="11">
        <v>0.103840106073498</v>
      </c>
      <c r="Z27" s="9">
        <v>66</v>
      </c>
      <c r="AA27" s="10">
        <v>1.8129926645990699</v>
      </c>
      <c r="AB27" s="11">
        <v>8.9381868112204901E-2</v>
      </c>
      <c r="AD27" s="9">
        <v>104</v>
      </c>
      <c r="AE27" s="10">
        <v>1.1777247963104001</v>
      </c>
      <c r="AF27" s="11">
        <v>7.0955296228284601E-2</v>
      </c>
    </row>
    <row r="28" spans="1:32" ht="15.75" thickBot="1" x14ac:dyDescent="0.3">
      <c r="L28" s="16"/>
      <c r="Q28" s="16"/>
      <c r="R28" s="5"/>
      <c r="S28" s="5"/>
      <c r="V28" s="9">
        <v>28</v>
      </c>
      <c r="W28" s="10">
        <v>2.1996503219672401</v>
      </c>
      <c r="X28" s="11">
        <v>9.4566764832006905E-2</v>
      </c>
      <c r="Z28" s="9">
        <v>67</v>
      </c>
      <c r="AA28" s="10">
        <v>1.6956810784727201</v>
      </c>
      <c r="AB28" s="11">
        <v>9.0731359473494394E-2</v>
      </c>
      <c r="AD28" s="9">
        <v>105</v>
      </c>
      <c r="AE28" s="10">
        <v>1.1558374437324599</v>
      </c>
      <c r="AF28" s="11">
        <v>8.8907915545480803E-2</v>
      </c>
    </row>
    <row r="29" spans="1:32" x14ac:dyDescent="0.25">
      <c r="A29" s="6" t="s">
        <v>0</v>
      </c>
      <c r="B29" s="7" t="s">
        <v>1</v>
      </c>
      <c r="C29" s="7" t="s">
        <v>2</v>
      </c>
      <c r="D29" s="7" t="s">
        <v>3</v>
      </c>
      <c r="E29" s="8" t="s">
        <v>4</v>
      </c>
      <c r="G29" s="17" t="s">
        <v>48</v>
      </c>
      <c r="L29" s="16"/>
      <c r="Q29" s="16"/>
      <c r="R29" s="5"/>
      <c r="S29" s="5"/>
      <c r="V29" s="9">
        <v>29</v>
      </c>
      <c r="W29" s="10">
        <v>2.2219679934739101</v>
      </c>
      <c r="X29" s="11">
        <v>9.6719535138931001E-2</v>
      </c>
      <c r="Z29" s="9">
        <v>68</v>
      </c>
      <c r="AA29" s="10">
        <v>1.6559569747385099</v>
      </c>
      <c r="AB29" s="11">
        <v>8.7574859722882398E-2</v>
      </c>
      <c r="AD29" s="9">
        <v>106</v>
      </c>
      <c r="AE29" s="10">
        <v>1.26013675308563</v>
      </c>
      <c r="AF29" s="11">
        <v>7.3317761504090598E-2</v>
      </c>
    </row>
    <row r="30" spans="1:32" ht="15.75" thickBot="1" x14ac:dyDescent="0.3">
      <c r="A30" s="9" t="s">
        <v>11</v>
      </c>
      <c r="B30" s="10">
        <v>2</v>
      </c>
      <c r="C30" s="10">
        <v>1</v>
      </c>
      <c r="D30" s="10">
        <v>0</v>
      </c>
      <c r="E30" s="11">
        <v>1</v>
      </c>
      <c r="G30" s="18">
        <f>E42/COUNTA(G31:G36)*G47/4</f>
        <v>2.2958757592929285E-2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9">
        <v>30</v>
      </c>
      <c r="W30" s="10">
        <v>2.1464469446302998</v>
      </c>
      <c r="X30" s="11">
        <v>8.7721956996541395E-2</v>
      </c>
      <c r="Z30" s="9">
        <v>69</v>
      </c>
      <c r="AA30" s="10">
        <v>1.49391893729546</v>
      </c>
      <c r="AB30" s="11">
        <v>8.1704247084922105E-2</v>
      </c>
      <c r="AD30" s="9">
        <v>107</v>
      </c>
      <c r="AE30" s="10">
        <v>1.2050372600956401</v>
      </c>
      <c r="AF30" s="11">
        <v>9.3850660923277707E-2</v>
      </c>
    </row>
    <row r="31" spans="1:32" x14ac:dyDescent="0.25">
      <c r="A31" s="9" t="s">
        <v>12</v>
      </c>
      <c r="B31" s="10">
        <v>14</v>
      </c>
      <c r="C31" s="10">
        <v>4</v>
      </c>
      <c r="D31" s="10">
        <v>2</v>
      </c>
      <c r="E31" s="11">
        <v>8</v>
      </c>
      <c r="G31" t="s">
        <v>30</v>
      </c>
      <c r="H31" s="1">
        <f>B31+B30</f>
        <v>16</v>
      </c>
      <c r="I31" s="1">
        <f t="shared" ref="I31" si="24">C31+C30</f>
        <v>5</v>
      </c>
      <c r="J31" s="1">
        <f t="shared" ref="J31" si="25">D31+D30</f>
        <v>2</v>
      </c>
      <c r="K31" s="1">
        <f t="shared" ref="K31" si="26">E31+E30</f>
        <v>9</v>
      </c>
      <c r="L31" s="16"/>
      <c r="M31" s="1">
        <f>H31/$G$30/$G$42</f>
        <v>21.118237033775983</v>
      </c>
      <c r="N31" s="1">
        <f t="shared" ref="N31:P31" si="27">I31/$G$30/$G$42</f>
        <v>6.5994490730549957</v>
      </c>
      <c r="O31" s="1">
        <f t="shared" si="27"/>
        <v>2.6397796292219979</v>
      </c>
      <c r="P31" s="1">
        <f t="shared" si="27"/>
        <v>11.879008331498992</v>
      </c>
      <c r="Q31" s="16"/>
      <c r="R31" s="5">
        <f t="shared" si="8"/>
        <v>21.118237033775983</v>
      </c>
      <c r="S31" s="5">
        <f t="shared" ref="S31:S36" si="28">O31</f>
        <v>2.6397796292219979</v>
      </c>
      <c r="T31" s="1">
        <f t="shared" si="9"/>
        <v>9.2392287022769946</v>
      </c>
      <c r="V31" s="9">
        <v>31</v>
      </c>
      <c r="W31" s="10">
        <v>2.1631255246335299</v>
      </c>
      <c r="X31" s="11">
        <v>0.100999021464</v>
      </c>
      <c r="Z31" s="9">
        <v>70</v>
      </c>
      <c r="AA31" s="10">
        <v>1.71400195807566</v>
      </c>
      <c r="AB31" s="11">
        <v>7.3470722139520897E-2</v>
      </c>
      <c r="AD31" s="9">
        <v>108</v>
      </c>
      <c r="AE31" s="10">
        <v>1.2105783358792299</v>
      </c>
      <c r="AF31" s="11">
        <v>7.9213093088594394E-2</v>
      </c>
    </row>
    <row r="32" spans="1:32" x14ac:dyDescent="0.25">
      <c r="A32" s="9" t="s">
        <v>13</v>
      </c>
      <c r="B32" s="10">
        <v>4</v>
      </c>
      <c r="C32" s="10">
        <v>0</v>
      </c>
      <c r="D32" s="10">
        <v>0</v>
      </c>
      <c r="E32" s="11">
        <v>5</v>
      </c>
      <c r="G32" t="s">
        <v>31</v>
      </c>
      <c r="H32" s="1">
        <f>B32</f>
        <v>4</v>
      </c>
      <c r="I32" s="1">
        <f t="shared" ref="I32:I36" si="29">C32</f>
        <v>0</v>
      </c>
      <c r="J32" s="1">
        <f t="shared" ref="J32:J36" si="30">D32</f>
        <v>0</v>
      </c>
      <c r="K32" s="1">
        <f t="shared" ref="K32:K36" si="31">E32</f>
        <v>5</v>
      </c>
      <c r="L32" s="16"/>
      <c r="M32" s="1">
        <f t="shared" ref="M32:M36" si="32">H32/$G$30/$G$42</f>
        <v>5.2795592584439959</v>
      </c>
      <c r="N32" s="1">
        <f t="shared" ref="N32:N36" si="33">I32/$G$30/$G$42</f>
        <v>0</v>
      </c>
      <c r="O32" s="1">
        <f t="shared" ref="O32:O36" si="34">J32/$G$30/$G$42</f>
        <v>0</v>
      </c>
      <c r="P32" s="1">
        <f t="shared" ref="P32:P36" si="35">K32/$G$30/$G$42</f>
        <v>6.5994490730549957</v>
      </c>
      <c r="Q32" s="16"/>
      <c r="R32" s="5">
        <f t="shared" si="8"/>
        <v>5.2795592584439959</v>
      </c>
      <c r="S32" s="5">
        <f t="shared" si="28"/>
        <v>0</v>
      </c>
      <c r="T32" s="1">
        <f t="shared" si="9"/>
        <v>3.2997245365274979</v>
      </c>
      <c r="V32" s="9">
        <v>32</v>
      </c>
      <c r="W32" s="10">
        <v>2.1356947322650499</v>
      </c>
      <c r="X32" s="11">
        <v>8.3108887437456605E-2</v>
      </c>
      <c r="Z32" s="9">
        <v>71</v>
      </c>
      <c r="AA32" s="10">
        <v>1.75948810729383</v>
      </c>
      <c r="AB32" s="11">
        <v>9.34531059874458E-2</v>
      </c>
      <c r="AD32" s="9">
        <v>109</v>
      </c>
      <c r="AE32" s="10">
        <v>1.2200388463478899</v>
      </c>
      <c r="AF32" s="11">
        <v>7.0922445227963801E-2</v>
      </c>
    </row>
    <row r="33" spans="1:32" x14ac:dyDescent="0.25">
      <c r="A33" s="9" t="s">
        <v>14</v>
      </c>
      <c r="B33" s="10">
        <v>0</v>
      </c>
      <c r="C33" s="10">
        <v>0</v>
      </c>
      <c r="D33" s="10">
        <v>0</v>
      </c>
      <c r="E33" s="11">
        <v>0</v>
      </c>
      <c r="G33" t="s">
        <v>32</v>
      </c>
      <c r="H33" s="1">
        <f t="shared" ref="H33:H36" si="36">B33</f>
        <v>0</v>
      </c>
      <c r="I33" s="1">
        <f t="shared" si="29"/>
        <v>0</v>
      </c>
      <c r="J33" s="1">
        <f t="shared" si="30"/>
        <v>0</v>
      </c>
      <c r="K33" s="1">
        <f t="shared" si="31"/>
        <v>0</v>
      </c>
      <c r="L33" s="16"/>
      <c r="M33" s="1">
        <f t="shared" si="32"/>
        <v>0</v>
      </c>
      <c r="N33" s="1">
        <f t="shared" si="33"/>
        <v>0</v>
      </c>
      <c r="O33" s="1">
        <f t="shared" si="34"/>
        <v>0</v>
      </c>
      <c r="P33" s="1">
        <f t="shared" si="35"/>
        <v>0</v>
      </c>
      <c r="Q33" s="16"/>
      <c r="R33" s="5">
        <f t="shared" si="8"/>
        <v>0</v>
      </c>
      <c r="S33" s="5">
        <f t="shared" si="28"/>
        <v>0</v>
      </c>
      <c r="T33" s="1">
        <f t="shared" si="9"/>
        <v>0</v>
      </c>
      <c r="V33" s="9">
        <v>33</v>
      </c>
      <c r="W33" s="10">
        <v>2.1689892129664599</v>
      </c>
      <c r="X33" s="11">
        <v>9.3286605497778605E-2</v>
      </c>
      <c r="Z33" s="9">
        <v>72</v>
      </c>
      <c r="AA33" s="10">
        <v>1.7379555371314199</v>
      </c>
      <c r="AB33" s="11">
        <v>9.4112257899639298E-2</v>
      </c>
      <c r="AD33" s="9">
        <v>110</v>
      </c>
      <c r="AE33" s="10">
        <v>1.1427839968719</v>
      </c>
      <c r="AF33" s="11">
        <v>9.0171308514847295E-2</v>
      </c>
    </row>
    <row r="34" spans="1:32" ht="15.75" thickBot="1" x14ac:dyDescent="0.3">
      <c r="A34" s="9" t="s">
        <v>15</v>
      </c>
      <c r="B34" s="10">
        <v>0</v>
      </c>
      <c r="C34" s="10">
        <v>0</v>
      </c>
      <c r="D34" s="10">
        <v>0</v>
      </c>
      <c r="E34" s="11">
        <v>0</v>
      </c>
      <c r="G34" t="s">
        <v>33</v>
      </c>
      <c r="H34" s="1">
        <f t="shared" si="36"/>
        <v>0</v>
      </c>
      <c r="I34" s="1">
        <f t="shared" si="29"/>
        <v>0</v>
      </c>
      <c r="J34" s="1">
        <f t="shared" si="30"/>
        <v>0</v>
      </c>
      <c r="K34" s="1">
        <f t="shared" si="31"/>
        <v>0</v>
      </c>
      <c r="L34" s="16"/>
      <c r="M34" s="1">
        <f t="shared" si="32"/>
        <v>0</v>
      </c>
      <c r="N34" s="1">
        <f t="shared" si="33"/>
        <v>0</v>
      </c>
      <c r="O34" s="1">
        <f t="shared" si="34"/>
        <v>0</v>
      </c>
      <c r="P34" s="1">
        <f t="shared" si="35"/>
        <v>0</v>
      </c>
      <c r="Q34" s="16"/>
      <c r="R34" s="5">
        <f t="shared" si="8"/>
        <v>0</v>
      </c>
      <c r="S34" s="5">
        <f t="shared" si="28"/>
        <v>0</v>
      </c>
      <c r="T34" s="1">
        <f t="shared" si="9"/>
        <v>0</v>
      </c>
      <c r="V34" s="9">
        <v>34</v>
      </c>
      <c r="W34" s="10">
        <v>2.1714035001372798</v>
      </c>
      <c r="X34" s="11">
        <v>8.2515717120539997E-2</v>
      </c>
      <c r="Z34" s="9">
        <v>73</v>
      </c>
      <c r="AA34" s="10">
        <v>1.6048323164223901</v>
      </c>
      <c r="AB34" s="11">
        <v>9.3583851427747597E-2</v>
      </c>
      <c r="AD34" s="12">
        <v>112</v>
      </c>
      <c r="AE34" s="13">
        <v>1.10648715099124</v>
      </c>
      <c r="AF34" s="14">
        <v>8.5276424618787705E-2</v>
      </c>
    </row>
    <row r="35" spans="1:32" x14ac:dyDescent="0.25">
      <c r="A35" s="9" t="s">
        <v>16</v>
      </c>
      <c r="B35" s="10">
        <v>0</v>
      </c>
      <c r="C35" s="10">
        <v>0</v>
      </c>
      <c r="D35" s="10">
        <v>0</v>
      </c>
      <c r="E35" s="11">
        <v>0</v>
      </c>
      <c r="G35" t="s">
        <v>34</v>
      </c>
      <c r="H35" s="1">
        <f t="shared" si="36"/>
        <v>0</v>
      </c>
      <c r="I35" s="1">
        <f t="shared" si="29"/>
        <v>0</v>
      </c>
      <c r="J35" s="1">
        <f t="shared" si="30"/>
        <v>0</v>
      </c>
      <c r="K35" s="1">
        <f t="shared" si="31"/>
        <v>0</v>
      </c>
      <c r="L35" s="15"/>
      <c r="M35" s="1">
        <f t="shared" si="32"/>
        <v>0</v>
      </c>
      <c r="N35" s="1">
        <f t="shared" si="33"/>
        <v>0</v>
      </c>
      <c r="O35" s="1">
        <f t="shared" si="34"/>
        <v>0</v>
      </c>
      <c r="P35" s="1">
        <f t="shared" si="35"/>
        <v>0</v>
      </c>
      <c r="Q35" s="15"/>
      <c r="R35" s="5">
        <f t="shared" si="8"/>
        <v>0</v>
      </c>
      <c r="S35" s="5">
        <f t="shared" si="28"/>
        <v>0</v>
      </c>
      <c r="T35" s="1">
        <f t="shared" si="9"/>
        <v>0</v>
      </c>
      <c r="V35" s="9">
        <v>35</v>
      </c>
      <c r="W35" s="10">
        <v>2.2221582784148799</v>
      </c>
      <c r="X35" s="11">
        <v>9.4489309841320396E-2</v>
      </c>
      <c r="Z35" s="9">
        <v>74</v>
      </c>
      <c r="AA35" s="10">
        <v>1.7351681977556099</v>
      </c>
      <c r="AB35" s="11">
        <v>9.0993377335546105E-2</v>
      </c>
    </row>
    <row r="36" spans="1:32" ht="15.75" thickBot="1" x14ac:dyDescent="0.3">
      <c r="A36" s="12" t="s">
        <v>17</v>
      </c>
      <c r="B36" s="13">
        <v>0</v>
      </c>
      <c r="C36" s="13">
        <v>0</v>
      </c>
      <c r="D36" s="13">
        <v>0</v>
      </c>
      <c r="E36" s="14">
        <v>0</v>
      </c>
      <c r="G36" t="s">
        <v>35</v>
      </c>
      <c r="H36" s="1">
        <f t="shared" si="36"/>
        <v>0</v>
      </c>
      <c r="I36" s="1">
        <f t="shared" si="29"/>
        <v>0</v>
      </c>
      <c r="J36" s="1">
        <f t="shared" si="30"/>
        <v>0</v>
      </c>
      <c r="K36" s="1">
        <f t="shared" si="31"/>
        <v>0</v>
      </c>
      <c r="L36" s="16"/>
      <c r="M36" s="1">
        <f t="shared" si="32"/>
        <v>0</v>
      </c>
      <c r="N36" s="1">
        <f t="shared" si="33"/>
        <v>0</v>
      </c>
      <c r="O36" s="1">
        <f t="shared" si="34"/>
        <v>0</v>
      </c>
      <c r="P36" s="1">
        <f t="shared" si="35"/>
        <v>0</v>
      </c>
      <c r="Q36" s="16"/>
      <c r="R36" s="5">
        <f t="shared" si="8"/>
        <v>0</v>
      </c>
      <c r="S36" s="5">
        <f t="shared" si="28"/>
        <v>0</v>
      </c>
      <c r="T36" s="1">
        <f t="shared" si="9"/>
        <v>0</v>
      </c>
      <c r="V36" s="9">
        <v>36</v>
      </c>
      <c r="W36" s="10">
        <v>2.15617511767852</v>
      </c>
      <c r="X36" s="11">
        <v>8.9398917464371605E-2</v>
      </c>
      <c r="Z36" s="9">
        <v>75</v>
      </c>
      <c r="AA36" s="10">
        <v>1.7691434050197199</v>
      </c>
      <c r="AB36" s="11">
        <v>9.5257738306165005E-2</v>
      </c>
    </row>
    <row r="37" spans="1:32" ht="15.75" thickBot="1" x14ac:dyDescent="0.3">
      <c r="V37" s="9">
        <v>37</v>
      </c>
      <c r="W37" s="10">
        <v>2.1064376717248101</v>
      </c>
      <c r="X37" s="11">
        <v>0.10049151616154101</v>
      </c>
      <c r="Z37" s="9">
        <v>76</v>
      </c>
      <c r="AA37" s="10">
        <v>1.65267712569689</v>
      </c>
      <c r="AB37" s="11">
        <v>9.3618252292350199E-2</v>
      </c>
    </row>
    <row r="38" spans="1:32" x14ac:dyDescent="0.25">
      <c r="A38" s="6" t="s">
        <v>18</v>
      </c>
      <c r="B38" s="7" t="s">
        <v>19</v>
      </c>
      <c r="C38" s="8" t="s">
        <v>20</v>
      </c>
      <c r="E38" t="s">
        <v>38</v>
      </c>
      <c r="F38" s="1" t="s">
        <v>37</v>
      </c>
      <c r="G38" s="1" t="s">
        <v>36</v>
      </c>
      <c r="V38" s="9">
        <v>38</v>
      </c>
      <c r="W38" s="10">
        <v>1.82627628637694</v>
      </c>
      <c r="X38" s="11">
        <v>8.8450123074054393E-2</v>
      </c>
      <c r="Z38" s="9">
        <v>77</v>
      </c>
      <c r="AA38" s="10">
        <v>1.3848124410648699</v>
      </c>
      <c r="AB38" s="11">
        <v>7.7596965236707699E-2</v>
      </c>
    </row>
    <row r="39" spans="1:32" ht="15.75" thickBot="1" x14ac:dyDescent="0.3">
      <c r="A39" s="9">
        <v>1</v>
      </c>
      <c r="B39" s="10">
        <v>2.1897855480000001</v>
      </c>
      <c r="C39" s="11">
        <v>0.17185193100000001</v>
      </c>
      <c r="F39" s="1"/>
      <c r="V39" s="9">
        <v>39</v>
      </c>
      <c r="W39" s="10">
        <v>1.9701269773691601</v>
      </c>
      <c r="X39" s="11">
        <v>9.6355532287413004E-2</v>
      </c>
      <c r="Z39" s="12">
        <v>78</v>
      </c>
      <c r="AA39" s="13">
        <v>0.55101320922226404</v>
      </c>
      <c r="AB39" s="14">
        <v>5.4715002105202901E-2</v>
      </c>
    </row>
    <row r="40" spans="1:32" ht="15.75" thickBot="1" x14ac:dyDescent="0.3">
      <c r="A40" s="9">
        <v>2</v>
      </c>
      <c r="B40" s="10">
        <v>2.092607069</v>
      </c>
      <c r="C40" s="11">
        <v>8.8860914999999999E-2</v>
      </c>
      <c r="E40" s="2">
        <f>AVERAGE('Cell6 Gold data'!W:W)</f>
        <v>2.0926070690978689</v>
      </c>
      <c r="F40" s="2">
        <f>_xlfn.STDEV.P('Cell6 Gold data'!W:W)</f>
        <v>0.32028689877729211</v>
      </c>
      <c r="G40" s="1">
        <f>COUNT('Cell6 Gold data'!W:W)</f>
        <v>39</v>
      </c>
      <c r="H40" s="20" t="str">
        <f>IF(ABS((E40-B40)/E40)&lt;0.001,"MATCH","ERROR")</f>
        <v>MATCH</v>
      </c>
      <c r="J40" s="21"/>
      <c r="V40" s="12">
        <v>40</v>
      </c>
      <c r="W40" s="13">
        <v>1.63412538212987</v>
      </c>
      <c r="X40" s="14">
        <v>8.4412424362822605E-2</v>
      </c>
    </row>
    <row r="41" spans="1:32" x14ac:dyDescent="0.25">
      <c r="A41" s="9">
        <v>3</v>
      </c>
      <c r="B41" s="10">
        <v>1.668270594</v>
      </c>
      <c r="C41" s="11">
        <v>8.8336846999999996E-2</v>
      </c>
      <c r="E41" s="2">
        <f>AVERAGE('Cell6 Gold data'!AA:AA)</f>
        <v>1.6682705936152267</v>
      </c>
      <c r="F41" s="2">
        <f>_xlfn.STDEV.P('Cell6 Gold data'!AA:AA)</f>
        <v>0.21837303867418509</v>
      </c>
      <c r="G41" s="1">
        <f>COUNT('Cell6 Gold data'!AA:AA)</f>
        <v>38</v>
      </c>
      <c r="H41" s="20" t="str">
        <f t="shared" ref="H41:H42" si="37">IF(ABS((E41-B41)/E41)&lt;0.001,"MATCH","ERROR")</f>
        <v>MATCH</v>
      </c>
    </row>
    <row r="42" spans="1:32" ht="15.75" thickBot="1" x14ac:dyDescent="0.3">
      <c r="A42" s="12">
        <v>4</v>
      </c>
      <c r="B42" s="13">
        <v>1.189082647</v>
      </c>
      <c r="C42" s="14">
        <v>7.3750966000000001E-2</v>
      </c>
      <c r="E42" s="2">
        <f>AVERAGE('Cell6 Gold data'!AE:AE)</f>
        <v>1.1890826474273219</v>
      </c>
      <c r="F42" s="2">
        <f>_xlfn.STDEV.P('Cell6 Gold data'!AE:AE)</f>
        <v>9.0283465004576749E-2</v>
      </c>
      <c r="G42" s="1">
        <f>COUNT('Cell6 Gold data'!AE:AE)</f>
        <v>33</v>
      </c>
      <c r="H42" s="20" t="str">
        <f t="shared" si="37"/>
        <v>MATCH</v>
      </c>
    </row>
    <row r="43" spans="1:32" x14ac:dyDescent="0.25">
      <c r="F43" s="1"/>
    </row>
    <row r="44" spans="1:32" x14ac:dyDescent="0.25">
      <c r="E44" t="s">
        <v>47</v>
      </c>
      <c r="F44" s="1" t="s">
        <v>37</v>
      </c>
      <c r="G44" s="1" t="s">
        <v>39</v>
      </c>
    </row>
    <row r="45" spans="1:32" x14ac:dyDescent="0.25">
      <c r="D45" s="1" t="s">
        <v>44</v>
      </c>
      <c r="E45" s="3">
        <f>AVERAGE('Cell6 Gold data'!X:X)</f>
        <v>8.8860915418090866E-2</v>
      </c>
      <c r="F45" s="4">
        <f>_xlfn.STDEV.P('Cell6 Gold data'!X:X)</f>
        <v>8.110559627972842E-3</v>
      </c>
      <c r="G45" s="4">
        <f>E45*2*PI()</f>
        <v>0.55832959813747651</v>
      </c>
      <c r="H45" s="20" t="str">
        <f>IF(ABS((E45-C40)/E45)&lt;0.001,"MATCH","ERROR")</f>
        <v>MATCH</v>
      </c>
    </row>
    <row r="46" spans="1:32" x14ac:dyDescent="0.25">
      <c r="D46" s="1" t="s">
        <v>45</v>
      </c>
      <c r="E46" s="3">
        <f>AVERAGE('Cell6 Gold data'!AB:AB)</f>
        <v>8.8336847189687845E-2</v>
      </c>
      <c r="F46" s="4">
        <f>_xlfn.STDEV.P('Cell6 Gold data'!AB:AB)</f>
        <v>1.0293431747007796E-2</v>
      </c>
      <c r="G46" s="4">
        <f t="shared" ref="G46:G47" si="38">E46*2*PI()</f>
        <v>0.55503678034481496</v>
      </c>
      <c r="H46" s="20" t="str">
        <f t="shared" ref="H46:H47" si="39">IF(ABS((E46-C41)/E46)&lt;0.001,"MATCH","ERROR")</f>
        <v>MATCH</v>
      </c>
    </row>
    <row r="47" spans="1:32" x14ac:dyDescent="0.25">
      <c r="D47" s="1" t="s">
        <v>46</v>
      </c>
      <c r="E47" s="3">
        <f>AVERAGE('Cell6 Gold data'!AF:AF)</f>
        <v>7.375096624751544E-2</v>
      </c>
      <c r="F47" s="4">
        <f>_xlfn.STDEV.P('Cell6 Gold data'!AF:AF)</f>
        <v>1.1470614237241371E-2</v>
      </c>
      <c r="G47" s="4">
        <f t="shared" si="38"/>
        <v>0.46339098751668661</v>
      </c>
      <c r="H47" s="20" t="str">
        <f t="shared" si="39"/>
        <v>MATCH</v>
      </c>
    </row>
  </sheetData>
  <conditionalFormatting sqref="R3:T36">
    <cfRule type="top10" dxfId="1" priority="2" rank="10"/>
  </conditionalFormatting>
  <conditionalFormatting sqref="H40:H47">
    <cfRule type="cellIs" dxfId="0" priority="1" operator="equal">
      <formula>"ERROR"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Cell6 Gold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Indzhykulian, Artur</dc:creator>
  <cp:lastModifiedBy>Maryna Ivanchenko</cp:lastModifiedBy>
  <dcterms:created xsi:type="dcterms:W3CDTF">2018-09-16T16:51:04Z</dcterms:created>
  <dcterms:modified xsi:type="dcterms:W3CDTF">2019-10-04T20:19:10Z</dcterms:modified>
</cp:coreProperties>
</file>